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9200" windowHeight="11610" activeTab="2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<sst xmlns="http://schemas.openxmlformats.org/spreadsheetml/2006/main" count="207" uniqueCount="146">
  <si>
    <t>RETRAMAR SA</t>
  </si>
  <si>
    <t>SCRAP METAL SHIPMENTS</t>
  </si>
  <si>
    <t>WMS1 &amp; WMS2  80/20</t>
  </si>
  <si>
    <t>COSTA RICA</t>
  </si>
  <si>
    <t>PO #</t>
  </si>
  <si>
    <t>VAN #</t>
  </si>
  <si>
    <t>WEIGHT</t>
  </si>
  <si>
    <t>STATUS</t>
  </si>
  <si>
    <t>CONTACT:</t>
  </si>
  <si>
    <t>SIZE</t>
  </si>
  <si>
    <t>PORT</t>
  </si>
  <si>
    <t>INLAND</t>
  </si>
  <si>
    <t>DOCS</t>
  </si>
  <si>
    <t>SHIPPER</t>
  </si>
  <si>
    <t>OCEAN</t>
  </si>
  <si>
    <t>STATUS CODES:</t>
  </si>
  <si>
    <t>IN-PROCESS</t>
  </si>
  <si>
    <t>FUTURE</t>
  </si>
  <si>
    <t>READY</t>
  </si>
  <si>
    <t>SHIPPED</t>
  </si>
  <si>
    <t>F</t>
  </si>
  <si>
    <t>I</t>
  </si>
  <si>
    <t>R</t>
  </si>
  <si>
    <t>S</t>
  </si>
  <si>
    <t>B/L #</t>
  </si>
  <si>
    <t>INVOICE #</t>
  </si>
  <si>
    <t>EVERGREEN</t>
  </si>
  <si>
    <t>INVOICE STATUS</t>
  </si>
  <si>
    <t>DATE</t>
  </si>
  <si>
    <t>AMOUNT</t>
  </si>
  <si>
    <t>PAYMENT</t>
  </si>
  <si>
    <t>NET</t>
  </si>
  <si>
    <r>
      <t>CREDIT/(</t>
    </r>
    <r>
      <rPr>
        <sz val="11"/>
        <color indexed="10"/>
        <rFont val="Calibri"/>
        <family val="2"/>
      </rPr>
      <t>DEBIT</t>
    </r>
    <r>
      <rPr>
        <sz val="11"/>
        <color theme="1"/>
        <rFont val="Calibri"/>
        <family val="2"/>
      </rPr>
      <t>)</t>
    </r>
  </si>
  <si>
    <t>FAITH</t>
  </si>
  <si>
    <t>SEAL #</t>
  </si>
  <si>
    <t xml:space="preserve"> </t>
  </si>
  <si>
    <t>SHIP</t>
  </si>
  <si>
    <t>CARGO</t>
  </si>
  <si>
    <t>$/TON</t>
  </si>
  <si>
    <t>TOTAL</t>
  </si>
  <si>
    <t>SUB-TOTAL</t>
  </si>
  <si>
    <t xml:space="preserve"> #</t>
  </si>
  <si>
    <t>CUMULATIVE</t>
  </si>
  <si>
    <t>MSC</t>
  </si>
  <si>
    <t>number of tons desired per week:</t>
  </si>
  <si>
    <t>number of 40' vans required:</t>
  </si>
  <si>
    <t>amount of deposits required:</t>
  </si>
  <si>
    <t>amount of cash for payment required:</t>
  </si>
  <si>
    <t>amount for inland freight and docs:</t>
  </si>
  <si>
    <t>WEEKLY</t>
  </si>
  <si>
    <t>MONTHLY</t>
  </si>
  <si>
    <t>TOTAL CNF COST/MT - JAKARTA</t>
  </si>
  <si>
    <t>EACH</t>
  </si>
  <si>
    <t>(ENTER VARIABLES DESIRED IN YELLOW SHADED BOXES)</t>
  </si>
  <si>
    <t>FROM</t>
  </si>
  <si>
    <t>TO</t>
  </si>
  <si>
    <t>JAKARTA</t>
  </si>
  <si>
    <t>Pto. LIMON</t>
  </si>
  <si>
    <t>Pto. CALDERA</t>
  </si>
  <si>
    <t>NYK</t>
  </si>
  <si>
    <t>HAPAG-LLOYD</t>
  </si>
  <si>
    <t>MAERSK</t>
  </si>
  <si>
    <t>total amount advanced weekly:</t>
  </si>
  <si>
    <t>AVERAGE SEA FREIGHT - JAKARTA</t>
  </si>
  <si>
    <t>AVERAGE SEA FREIGHT - Kaohsiung</t>
  </si>
  <si>
    <t>TOTAL CNF COST/MT - KAOHSIUNG</t>
  </si>
  <si>
    <t>INVOICE</t>
  </si>
  <si>
    <t>Kaohsiung</t>
  </si>
  <si>
    <t>CONTENTS</t>
  </si>
  <si>
    <t>TOTAL TARGET CNF COST/MT - JAKARTA</t>
  </si>
  <si>
    <t>TOTAL TARGET CNF COST/MT - KAOHSIUNG</t>
  </si>
  <si>
    <t>Jakarta</t>
  </si>
  <si>
    <t>TARGET COST PER TON FOB Supplier</t>
  </si>
  <si>
    <t>APL</t>
  </si>
  <si>
    <t>Pto. San Juan</t>
  </si>
  <si>
    <t>ETA</t>
  </si>
  <si>
    <t>2- Caucedo-Jakarta: USD900 /20’ &amp;  USD1150/40’ + dthc + b/l  USd25 + OTHC USd75</t>
  </si>
  <si>
    <t>3- Caucedo-Busan y kwangyang / KOREA: USD900 /20’ &amp;  USD1150/40’ + dthc + b/l  USd25 + OTHC USd75</t>
  </si>
  <si>
    <t>4- Caucedo-Izmir / Istanbul: usd 1150.- x 20’ / usd 1500.- x 40’ + OTHC usd75 + free out + isps</t>
  </si>
  <si>
    <t>5- Caucedo-Belawan / Indonesia: USD1100/40’ &amp; 950/20’ + DTHC USd95/20’ &amp; 245/40’ + BL25</t>
  </si>
  <si>
    <t>6- Caucedo-Huangpu / China: USD1100/40’ + DTHC + BL25  &amp;  USD825/20’ + DTHC + BL25 </t>
  </si>
  <si>
    <t>7- Caucedo – Taichung, / Taiwan. 20’dc = $1050 + dthc. / 40’hc = $1150 + dthc.</t>
  </si>
  <si>
    <t>Pto. Caucedo</t>
  </si>
  <si>
    <t>Taishung</t>
  </si>
  <si>
    <t>Huangpu</t>
  </si>
  <si>
    <t>Busan / Kwangyang</t>
  </si>
  <si>
    <t>Belawan</t>
  </si>
  <si>
    <t>Istanbul / Izmir</t>
  </si>
  <si>
    <t>Nhava Sheva</t>
  </si>
  <si>
    <t>1- Caucedo to Nhava Sheva / India: Usd 950.- x 20’ / usd 1200.- x 40’ + othc Usd75 + dthc  INR4104/20’  &amp; 6225/40’ + ihc (12.36% on top DTHC) + BL Usd25</t>
  </si>
  <si>
    <t>PUERTO RICO</t>
  </si>
  <si>
    <t>DOMINICAN REPUBLIC</t>
  </si>
  <si>
    <t>GUATEMALA</t>
  </si>
  <si>
    <t>Pto. Quetzahl</t>
  </si>
  <si>
    <t>El Salvador</t>
  </si>
  <si>
    <t>Pto. Acajutla</t>
  </si>
  <si>
    <t>Nicaragua</t>
  </si>
  <si>
    <t>Panama</t>
  </si>
  <si>
    <t>Ecuador</t>
  </si>
  <si>
    <t>Pto. Colon</t>
  </si>
  <si>
    <t>Pto. Balboa</t>
  </si>
  <si>
    <t>Pto. Guyaquil</t>
  </si>
  <si>
    <t>China Shipping</t>
  </si>
  <si>
    <t>Pto. Corinto</t>
  </si>
  <si>
    <t xml:space="preserve">San Salvador via Pto. Cortez - </t>
  </si>
  <si>
    <t>Ningbo</t>
  </si>
  <si>
    <t>Hong Kong</t>
  </si>
  <si>
    <t>Shanghai</t>
  </si>
  <si>
    <t>Quingdao</t>
  </si>
  <si>
    <t>Kaohsing</t>
  </si>
  <si>
    <t>Pto. San Tomas</t>
  </si>
  <si>
    <t>FAITH +/-</t>
  </si>
  <si>
    <t>Reference (s)</t>
  </si>
  <si>
    <t>Line Item</t>
  </si>
  <si>
    <t>Control</t>
  </si>
  <si>
    <t>Control Line Item</t>
  </si>
  <si>
    <t>Total Invoiced</t>
  </si>
  <si>
    <t>Total Credit Memos Issued</t>
  </si>
  <si>
    <t xml:space="preserve">Total Payments </t>
  </si>
  <si>
    <r>
      <t>Total Receivable/(</t>
    </r>
    <r>
      <rPr>
        <sz val="11"/>
        <color indexed="10"/>
        <rFont val="Calibri"/>
        <family val="2"/>
      </rPr>
      <t>Payable</t>
    </r>
    <r>
      <rPr>
        <sz val="11"/>
        <color theme="1"/>
        <rFont val="Calibri"/>
        <family val="2"/>
      </rPr>
      <t>)</t>
    </r>
  </si>
  <si>
    <t>CONTRACT PRICE:</t>
  </si>
  <si>
    <t xml:space="preserve">Kaiohsiung 1 </t>
  </si>
  <si>
    <t>Pending Data</t>
  </si>
  <si>
    <t>FILE UPDATED:</t>
  </si>
  <si>
    <t>Tons Ordered</t>
  </si>
  <si>
    <t>Tons Shipped</t>
  </si>
  <si>
    <t>Tons in process</t>
  </si>
  <si>
    <t>Order Date</t>
  </si>
  <si>
    <t>Fulfillment Date</t>
  </si>
  <si>
    <t>Process Time</t>
  </si>
  <si>
    <t>Payment date</t>
  </si>
  <si>
    <t>Liquidation date</t>
  </si>
  <si>
    <t>Hold Time</t>
  </si>
  <si>
    <t>days</t>
  </si>
  <si>
    <t>STATUS AS OF :</t>
  </si>
  <si>
    <t>OPEN</t>
  </si>
  <si>
    <t>tons</t>
  </si>
  <si>
    <t>Purchase Order #</t>
  </si>
  <si>
    <r>
      <t>Overage/</t>
    </r>
    <r>
      <rPr>
        <sz val="11"/>
        <color indexed="60"/>
        <rFont val="Calibri"/>
        <family val="2"/>
      </rPr>
      <t>(Shortfall)</t>
    </r>
  </si>
  <si>
    <t>OPERAX NTERNATIONAL SA</t>
  </si>
  <si>
    <t>Dominican Republic</t>
  </si>
  <si>
    <t>Jse Garcia Pino</t>
  </si>
  <si>
    <t>Ship plate steel</t>
  </si>
  <si>
    <t>Jose Garcia Pino</t>
  </si>
  <si>
    <t>PLANNING CHART FOR WMS 1 &amp; 2 SHIPMENTS FROM DOMINICAN REPUBLIC</t>
  </si>
  <si>
    <t>8- Caucedo - Kaoihsung / Taiwan 20' dc= $1150 + dthc./ 40'hc = $1300 + dthc.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</si>
</sst>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0000E+00"/>
    <numFmt numFmtId="167" formatCode="0.0000E+00"/>
    <numFmt numFmtId="168" formatCode="0.000E+00"/>
    <numFmt numFmtId="169" formatCode="0.0E+00"/>
    <numFmt numFmtId="170" formatCode="0E+00"/>
    <numFmt numFmtId="171" formatCode="0.000000E+00"/>
    <numFmt numFmtId="172" formatCode="[$-409]dddd\,\ mmmm\ dd\,\ yyyy"/>
    <numFmt numFmtId="173" formatCode="[$-409]h:mm:ss\ AM/PM"/>
    <numFmt numFmtId="174" formatCode="0.0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_(&quot;$&quot;* #,##0.0_);_(&quot;$&quot;* \(#,##0.0\);_(&quot;$&quot;* &quot;-&quot;??_);_(@_)"/>
    <numFmt numFmtId="179" formatCode="_(&quot;$&quot;* #,##0_);_(&quot;$&quot;* \(#,##0\);_(&quot;$&quot;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$&quot;#,##0.0"/>
    <numFmt numFmtId="185" formatCode="_([$$-409]* #,##0.00_);_([$$-409]* \(#,##0.00\);_([$$-409]* &quot;-&quot;??_);_(@_)"/>
    <numFmt numFmtId="186" formatCode="_([$$-409]* #,##0.0_);_([$$-409]* \(#,##0.0\);_([$$-409]* &quot;-&quot;??_);_(@_)"/>
    <numFmt numFmtId="187" formatCode="_([$$-409]* #,##0_);_([$$-409]* \(#,##0\);_([$$-409]* &quot;-&quot;??_);_(@_)"/>
    <numFmt numFmtId="188" formatCode="0.00_);[Red]\(0.00\)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10"/>
      <name val="Calibri"/>
      <family val="2"/>
    </font>
    <font>
      <b/>
      <sz val="24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30"/>
      <name val="Calibri"/>
      <family val="2"/>
    </font>
    <font>
      <b/>
      <sz val="11"/>
      <color indexed="30"/>
      <name val="Calibri"/>
      <family val="2"/>
    </font>
    <font>
      <b/>
      <sz val="9"/>
      <color indexed="8"/>
      <name val="Calibri"/>
      <family val="2"/>
    </font>
    <font>
      <b/>
      <sz val="14"/>
      <name val="Calibri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60"/>
      <name val="Calibri"/>
      <family val="2"/>
    </font>
    <font>
      <b/>
      <sz val="12"/>
      <color indexed="60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6"/>
      <color indexed="10"/>
      <name val="Calibri"/>
      <family val="2"/>
    </font>
    <font>
      <u val="single"/>
      <sz val="11"/>
      <color indexed="8"/>
      <name val="Calibri"/>
      <family val="2"/>
    </font>
    <font>
      <sz val="8"/>
      <color indexed="8"/>
      <name val="Calibri"/>
      <family val="2"/>
    </font>
    <font>
      <u val="single"/>
      <sz val="8"/>
      <color indexed="12"/>
      <name val="Calibri"/>
      <family val="2"/>
    </font>
    <font>
      <b/>
      <sz val="12"/>
      <name val="Calibri"/>
      <family val="2"/>
    </font>
    <font>
      <b/>
      <sz val="11"/>
      <color indexed="10"/>
      <name val="Calibri"/>
      <family val="2"/>
    </font>
    <font>
      <b/>
      <u val="single"/>
      <sz val="12"/>
      <color indexed="10"/>
      <name val="Calibri"/>
      <family val="2"/>
    </font>
    <font>
      <b/>
      <u val="single"/>
      <sz val="12"/>
      <color indexed="12"/>
      <name val="Calibri"/>
      <family val="2"/>
    </font>
    <font>
      <u val="single"/>
      <sz val="12"/>
      <color indexed="12"/>
      <name val="Calibri"/>
      <family val="2"/>
    </font>
    <font>
      <sz val="12"/>
      <color indexed="8"/>
      <name val="Times New Roman"/>
      <family val="1"/>
    </font>
    <font>
      <b/>
      <sz val="16"/>
      <color indexed="36"/>
      <name val="Calibri"/>
      <family val="2"/>
    </font>
    <font>
      <sz val="11"/>
      <color indexed="56"/>
      <name val="Calibri"/>
      <family val="2"/>
    </font>
    <font>
      <b/>
      <sz val="14"/>
      <color indexed="40"/>
      <name val="Calibri"/>
      <family val="2"/>
    </font>
    <font>
      <u val="single"/>
      <sz val="11"/>
      <color indexed="10"/>
      <name val="Calibri"/>
      <family val="2"/>
    </font>
    <font>
      <b/>
      <i/>
      <sz val="12"/>
      <color indexed="10"/>
      <name val="Calibri"/>
      <family val="2"/>
    </font>
    <font>
      <b/>
      <u val="single"/>
      <sz val="11"/>
      <color indexed="10"/>
      <name val="Calibri"/>
      <family val="2"/>
    </font>
    <font>
      <sz val="12"/>
      <color indexed="8"/>
      <name val="Calibri"/>
      <family val="2"/>
    </font>
    <font>
      <b/>
      <sz val="22"/>
      <color indexed="6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Calibri"/>
      <family val="2"/>
    </font>
    <font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u val="single"/>
      <sz val="8"/>
      <color theme="10"/>
      <name val="Calibri"/>
      <family val="2"/>
    </font>
    <font>
      <b/>
      <sz val="16"/>
      <color theme="1"/>
      <name val="Calibri"/>
      <family val="2"/>
    </font>
    <font>
      <b/>
      <sz val="14"/>
      <color rgb="FFFF0000"/>
      <name val="Calibri"/>
      <family val="2"/>
    </font>
    <font>
      <b/>
      <sz val="11"/>
      <color rgb="FFFF0000"/>
      <name val="Calibri"/>
      <family val="2"/>
    </font>
    <font>
      <u val="single"/>
      <sz val="12"/>
      <color theme="10"/>
      <name val="Calibri"/>
      <family val="2"/>
    </font>
    <font>
      <sz val="12"/>
      <color theme="1"/>
      <name val="Times New Roman"/>
      <family val="1"/>
    </font>
    <font>
      <b/>
      <sz val="16"/>
      <color rgb="FF7030A0"/>
      <name val="Calibri"/>
      <family val="2"/>
    </font>
    <font>
      <sz val="11"/>
      <color rgb="FF002060"/>
      <name val="Calibri"/>
      <family val="2"/>
    </font>
    <font>
      <b/>
      <sz val="14"/>
      <color rgb="FF00B0F0"/>
      <name val="Calibri"/>
      <family val="2"/>
    </font>
    <font>
      <u val="single"/>
      <sz val="11"/>
      <color rgb="FFFF0000"/>
      <name val="Calibri"/>
      <family val="2"/>
    </font>
    <font>
      <b/>
      <sz val="14"/>
      <color theme="1"/>
      <name val="Calibri"/>
      <family val="2"/>
    </font>
    <font>
      <b/>
      <i/>
      <sz val="12"/>
      <color theme="5"/>
      <name val="Calibri"/>
      <family val="2"/>
    </font>
    <font>
      <b/>
      <u val="single"/>
      <sz val="11"/>
      <color rgb="FFFF0000"/>
      <name val="Calibri"/>
      <family val="2"/>
    </font>
    <font>
      <sz val="12"/>
      <color theme="1"/>
      <name val="Calibri"/>
      <family val="2"/>
    </font>
    <font>
      <b/>
      <sz val="22"/>
      <color rgb="FFC00000"/>
      <name val="Calibri"/>
      <family val="2"/>
    </font>
    <font>
      <b/>
      <u val="single"/>
      <sz val="12"/>
      <color rgb="FFFF0000"/>
      <name val="Calibri"/>
      <family val="2"/>
    </font>
    <font>
      <b/>
      <u val="single"/>
      <sz val="12"/>
      <color theme="1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double"/>
    </border>
    <border>
      <left style="thick"/>
      <right style="thin"/>
      <top style="double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188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33" borderId="13" xfId="0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15" xfId="0" applyFont="1" applyFill="1" applyBorder="1" applyAlignment="1">
      <alignment horizontal="center"/>
    </xf>
    <xf numFmtId="1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12" fillId="0" borderId="17" xfId="0" applyFont="1" applyBorder="1" applyAlignment="1">
      <alignment horizontal="center"/>
    </xf>
    <xf numFmtId="164" fontId="0" fillId="34" borderId="0" xfId="0" applyNumberFormat="1" applyFill="1" applyAlignment="1">
      <alignment horizontal="center"/>
    </xf>
    <xf numFmtId="164" fontId="0" fillId="35" borderId="0" xfId="0" applyNumberFormat="1" applyFill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0" borderId="0" xfId="0" applyNumberFormat="1" applyAlignment="1">
      <alignment/>
    </xf>
    <xf numFmtId="0" fontId="13" fillId="35" borderId="10" xfId="0" applyFont="1" applyFill="1" applyBorder="1" applyAlignment="1">
      <alignment horizontal="center"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164" fontId="4" fillId="35" borderId="11" xfId="0" applyNumberFormat="1" applyFont="1" applyFill="1" applyBorder="1" applyAlignment="1">
      <alignment/>
    </xf>
    <xf numFmtId="0" fontId="5" fillId="35" borderId="11" xfId="0" applyFont="1" applyFill="1" applyBorder="1" applyAlignment="1">
      <alignment/>
    </xf>
    <xf numFmtId="164" fontId="0" fillId="35" borderId="11" xfId="0" applyNumberFormat="1" applyFill="1" applyBorder="1" applyAlignment="1">
      <alignment/>
    </xf>
    <xf numFmtId="164" fontId="0" fillId="35" borderId="12" xfId="0" applyNumberFormat="1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8" fontId="0" fillId="0" borderId="0" xfId="0" applyNumberFormat="1" applyAlignment="1">
      <alignment/>
    </xf>
    <xf numFmtId="8" fontId="4" fillId="35" borderId="11" xfId="0" applyNumberFormat="1" applyFont="1" applyFill="1" applyBorder="1" applyAlignment="1">
      <alignment/>
    </xf>
    <xf numFmtId="0" fontId="72" fillId="0" borderId="0" xfId="0" applyFont="1" applyAlignment="1">
      <alignment/>
    </xf>
    <xf numFmtId="164" fontId="73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65" fillId="0" borderId="0" xfId="53" applyAlignment="1" applyProtection="1">
      <alignment horizontal="center"/>
      <protection/>
    </xf>
    <xf numFmtId="1" fontId="65" fillId="0" borderId="0" xfId="53" applyNumberForma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164" fontId="19" fillId="0" borderId="0" xfId="0" applyNumberFormat="1" applyFont="1" applyAlignment="1">
      <alignment horizontal="center"/>
    </xf>
    <xf numFmtId="164" fontId="74" fillId="35" borderId="0" xfId="0" applyNumberFormat="1" applyFont="1" applyFill="1" applyAlignment="1">
      <alignment horizontal="center"/>
    </xf>
    <xf numFmtId="164" fontId="74" fillId="0" borderId="0" xfId="0" applyNumberFormat="1" applyFont="1" applyAlignment="1">
      <alignment/>
    </xf>
    <xf numFmtId="164" fontId="74" fillId="34" borderId="0" xfId="0" applyNumberFormat="1" applyFont="1" applyFill="1" applyAlignment="1">
      <alignment horizontal="center"/>
    </xf>
    <xf numFmtId="164" fontId="75" fillId="35" borderId="0" xfId="0" applyNumberFormat="1" applyFont="1" applyFill="1" applyAlignment="1">
      <alignment horizontal="center"/>
    </xf>
    <xf numFmtId="164" fontId="75" fillId="0" borderId="0" xfId="0" applyNumberFormat="1" applyFont="1" applyAlignment="1">
      <alignment horizontal="center"/>
    </xf>
    <xf numFmtId="164" fontId="75" fillId="36" borderId="0" xfId="0" applyNumberFormat="1" applyFont="1" applyFill="1" applyAlignment="1">
      <alignment/>
    </xf>
    <xf numFmtId="0" fontId="75" fillId="0" borderId="0" xfId="0" applyFont="1" applyAlignment="1">
      <alignment/>
    </xf>
    <xf numFmtId="0" fontId="76" fillId="0" borderId="0" xfId="0" applyFont="1" applyAlignment="1">
      <alignment horizontal="center"/>
    </xf>
    <xf numFmtId="0" fontId="1" fillId="0" borderId="0" xfId="0" applyFont="1" applyAlignment="1">
      <alignment/>
    </xf>
    <xf numFmtId="164" fontId="0" fillId="34" borderId="0" xfId="0" applyNumberFormat="1" applyFont="1" applyFill="1" applyAlignment="1">
      <alignment horizontal="center"/>
    </xf>
    <xf numFmtId="164" fontId="0" fillId="35" borderId="0" xfId="0" applyNumberFormat="1" applyFont="1" applyFill="1" applyAlignment="1">
      <alignment horizontal="center"/>
    </xf>
    <xf numFmtId="164" fontId="0" fillId="0" borderId="0" xfId="0" applyNumberFormat="1" applyFont="1" applyAlignment="1">
      <alignment/>
    </xf>
    <xf numFmtId="0" fontId="5" fillId="35" borderId="18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7" fillId="0" borderId="0" xfId="53" applyFont="1" applyAlignment="1" applyProtection="1">
      <alignment horizontal="center"/>
      <protection/>
    </xf>
    <xf numFmtId="0" fontId="65" fillId="0" borderId="0" xfId="53" applyAlignment="1" applyProtection="1">
      <alignment/>
      <protection/>
    </xf>
    <xf numFmtId="43" fontId="0" fillId="0" borderId="0" xfId="42" applyFont="1" applyAlignment="1">
      <alignment/>
    </xf>
    <xf numFmtId="179" fontId="78" fillId="0" borderId="0" xfId="44" applyNumberFormat="1" applyFont="1" applyFill="1" applyAlignment="1">
      <alignment/>
    </xf>
    <xf numFmtId="164" fontId="73" fillId="37" borderId="0" xfId="0" applyNumberFormat="1" applyFont="1" applyFill="1" applyAlignment="1">
      <alignment/>
    </xf>
    <xf numFmtId="0" fontId="41" fillId="0" borderId="0" xfId="0" applyFont="1" applyAlignment="1" applyProtection="1">
      <alignment/>
      <protection/>
    </xf>
    <xf numFmtId="179" fontId="73" fillId="36" borderId="19" xfId="44" applyNumberFormat="1" applyFont="1" applyFill="1" applyBorder="1" applyAlignment="1">
      <alignment/>
    </xf>
    <xf numFmtId="164" fontId="0" fillId="37" borderId="0" xfId="0" applyNumberFormat="1" applyFill="1" applyAlignment="1" applyProtection="1">
      <alignment/>
      <protection/>
    </xf>
    <xf numFmtId="164" fontId="79" fillId="35" borderId="19" xfId="0" applyNumberFormat="1" applyFont="1" applyFill="1" applyBorder="1" applyAlignment="1" applyProtection="1">
      <alignment/>
      <protection locked="0"/>
    </xf>
    <xf numFmtId="164" fontId="73" fillId="16" borderId="0" xfId="0" applyNumberFormat="1" applyFont="1" applyFill="1" applyAlignment="1" applyProtection="1">
      <alignment/>
      <protection/>
    </xf>
    <xf numFmtId="0" fontId="3" fillId="0" borderId="0" xfId="0" applyFont="1" applyAlignment="1">
      <alignment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>
      <alignment/>
    </xf>
    <xf numFmtId="0" fontId="0" fillId="0" borderId="22" xfId="0" applyBorder="1" applyAlignment="1" applyProtection="1">
      <alignment/>
      <protection/>
    </xf>
    <xf numFmtId="0" fontId="15" fillId="0" borderId="23" xfId="0" applyFont="1" applyBorder="1" applyAlignment="1" applyProtection="1">
      <alignment/>
      <protection locked="0"/>
    </xf>
    <xf numFmtId="0" fontId="72" fillId="0" borderId="24" xfId="0" applyFont="1" applyBorder="1" applyAlignment="1">
      <alignment/>
    </xf>
    <xf numFmtId="179" fontId="78" fillId="0" borderId="25" xfId="44" applyNumberFormat="1" applyFont="1" applyFill="1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64" fontId="0" fillId="0" borderId="21" xfId="0" applyNumberFormat="1" applyBorder="1" applyAlignment="1" applyProtection="1">
      <alignment/>
      <protection/>
    </xf>
    <xf numFmtId="164" fontId="0" fillId="0" borderId="27" xfId="0" applyNumberFormat="1" applyBorder="1" applyAlignment="1">
      <alignment/>
    </xf>
    <xf numFmtId="179" fontId="78" fillId="0" borderId="28" xfId="44" applyNumberFormat="1" applyFont="1" applyFill="1" applyBorder="1" applyAlignment="1">
      <alignment/>
    </xf>
    <xf numFmtId="0" fontId="0" fillId="0" borderId="29" xfId="0" applyBorder="1" applyAlignment="1">
      <alignment horizontal="center"/>
    </xf>
    <xf numFmtId="1" fontId="0" fillId="0" borderId="29" xfId="0" applyNumberFormat="1" applyBorder="1" applyAlignment="1" applyProtection="1">
      <alignment/>
      <protection/>
    </xf>
    <xf numFmtId="164" fontId="0" fillId="0" borderId="29" xfId="0" applyNumberFormat="1" applyBorder="1" applyAlignment="1" applyProtection="1">
      <alignment/>
      <protection/>
    </xf>
    <xf numFmtId="164" fontId="0" fillId="0" borderId="30" xfId="0" applyNumberFormat="1" applyBorder="1" applyAlignment="1" applyProtection="1">
      <alignment/>
      <protection/>
    </xf>
    <xf numFmtId="179" fontId="78" fillId="13" borderId="28" xfId="44" applyNumberFormat="1" applyFont="1" applyFill="1" applyBorder="1" applyAlignment="1">
      <alignment/>
    </xf>
    <xf numFmtId="0" fontId="0" fillId="13" borderId="29" xfId="0" applyFill="1" applyBorder="1" applyAlignment="1">
      <alignment horizontal="center"/>
    </xf>
    <xf numFmtId="0" fontId="0" fillId="13" borderId="29" xfId="0" applyFill="1" applyBorder="1" applyAlignment="1" applyProtection="1">
      <alignment/>
      <protection/>
    </xf>
    <xf numFmtId="1" fontId="0" fillId="13" borderId="29" xfId="0" applyNumberFormat="1" applyFill="1" applyBorder="1" applyAlignment="1" applyProtection="1">
      <alignment/>
      <protection/>
    </xf>
    <xf numFmtId="164" fontId="0" fillId="13" borderId="29" xfId="0" applyNumberFormat="1" applyFill="1" applyBorder="1" applyAlignment="1" applyProtection="1">
      <alignment/>
      <protection/>
    </xf>
    <xf numFmtId="164" fontId="0" fillId="13" borderId="30" xfId="0" applyNumberFormat="1" applyFill="1" applyBorder="1" applyAlignment="1" applyProtection="1">
      <alignment/>
      <protection/>
    </xf>
    <xf numFmtId="0" fontId="78" fillId="13" borderId="31" xfId="0" applyFont="1" applyFill="1" applyBorder="1" applyAlignment="1">
      <alignment horizontal="center"/>
    </xf>
    <xf numFmtId="0" fontId="0" fillId="13" borderId="32" xfId="0" applyFill="1" applyBorder="1" applyAlignment="1">
      <alignment horizontal="center"/>
    </xf>
    <xf numFmtId="0" fontId="0" fillId="13" borderId="32" xfId="0" applyFill="1" applyBorder="1" applyAlignment="1" applyProtection="1">
      <alignment/>
      <protection/>
    </xf>
    <xf numFmtId="1" fontId="0" fillId="13" borderId="32" xfId="0" applyNumberFormat="1" applyFill="1" applyBorder="1" applyAlignment="1" applyProtection="1">
      <alignment/>
      <protection/>
    </xf>
    <xf numFmtId="164" fontId="0" fillId="13" borderId="32" xfId="0" applyNumberFormat="1" applyFill="1" applyBorder="1" applyAlignment="1" applyProtection="1">
      <alignment/>
      <protection/>
    </xf>
    <xf numFmtId="164" fontId="0" fillId="13" borderId="33" xfId="0" applyNumberFormat="1" applyFill="1" applyBorder="1" applyAlignment="1" applyProtection="1">
      <alignment/>
      <protection/>
    </xf>
    <xf numFmtId="0" fontId="79" fillId="36" borderId="34" xfId="0" applyFont="1" applyFill="1" applyBorder="1" applyAlignment="1" applyProtection="1">
      <alignment/>
      <protection/>
    </xf>
    <xf numFmtId="0" fontId="78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2" xfId="0" applyBorder="1" applyAlignment="1" applyProtection="1">
      <alignment/>
      <protection/>
    </xf>
    <xf numFmtId="0" fontId="79" fillId="36" borderId="35" xfId="0" applyFont="1" applyFill="1" applyBorder="1" applyAlignment="1" applyProtection="1">
      <alignment/>
      <protection/>
    </xf>
    <xf numFmtId="164" fontId="0" fillId="0" borderId="32" xfId="0" applyNumberFormat="1" applyBorder="1" applyAlignment="1" applyProtection="1">
      <alignment/>
      <protection/>
    </xf>
    <xf numFmtId="164" fontId="0" fillId="0" borderId="33" xfId="0" applyNumberFormat="1" applyBorder="1" applyAlignment="1" applyProtection="1">
      <alignment/>
      <protection/>
    </xf>
    <xf numFmtId="177" fontId="79" fillId="35" borderId="36" xfId="42" applyNumberFormat="1" applyFont="1" applyFill="1" applyBorder="1" applyAlignment="1" applyProtection="1">
      <alignment/>
      <protection locked="0"/>
    </xf>
    <xf numFmtId="0" fontId="78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164" fontId="0" fillId="0" borderId="38" xfId="0" applyNumberFormat="1" applyBorder="1" applyAlignment="1" applyProtection="1">
      <alignment/>
      <protection/>
    </xf>
    <xf numFmtId="164" fontId="0" fillId="0" borderId="39" xfId="0" applyNumberFormat="1" applyBorder="1" applyAlignment="1" applyProtection="1">
      <alignment/>
      <protection/>
    </xf>
    <xf numFmtId="177" fontId="79" fillId="35" borderId="40" xfId="42" applyNumberFormat="1" applyFont="1" applyFill="1" applyBorder="1" applyAlignment="1" applyProtection="1">
      <alignment/>
      <protection locked="0"/>
    </xf>
    <xf numFmtId="0" fontId="72" fillId="0" borderId="37" xfId="0" applyFont="1" applyBorder="1" applyAlignment="1">
      <alignment/>
    </xf>
    <xf numFmtId="0" fontId="0" fillId="0" borderId="38" xfId="0" applyBorder="1" applyAlignment="1">
      <alignment/>
    </xf>
    <xf numFmtId="0" fontId="0" fillId="0" borderId="38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164" fontId="0" fillId="36" borderId="0" xfId="0" applyNumberFormat="1" applyFill="1" applyAlignment="1">
      <alignment horizontal="center"/>
    </xf>
    <xf numFmtId="1" fontId="80" fillId="0" borderId="0" xfId="0" applyNumberFormat="1" applyFont="1" applyAlignment="1">
      <alignment horizontal="center"/>
    </xf>
    <xf numFmtId="164" fontId="75" fillId="0" borderId="0" xfId="0" applyNumberFormat="1" applyFont="1" applyAlignment="1">
      <alignment/>
    </xf>
    <xf numFmtId="1" fontId="78" fillId="35" borderId="11" xfId="0" applyNumberFormat="1" applyFont="1" applyFill="1" applyBorder="1" applyAlignment="1">
      <alignment horizontal="center"/>
    </xf>
    <xf numFmtId="0" fontId="74" fillId="0" borderId="0" xfId="0" applyFont="1" applyAlignment="1">
      <alignment horizontal="center"/>
    </xf>
    <xf numFmtId="0" fontId="81" fillId="0" borderId="0" xfId="53" applyFont="1" applyAlignment="1" applyProtection="1">
      <alignment horizontal="center"/>
      <protection/>
    </xf>
    <xf numFmtId="164" fontId="75" fillId="36" borderId="0" xfId="0" applyNumberFormat="1" applyFont="1" applyFill="1" applyAlignment="1">
      <alignment horizontal="center"/>
    </xf>
    <xf numFmtId="0" fontId="77" fillId="0" borderId="0" xfId="53" applyFont="1" applyFill="1" applyAlignment="1" applyProtection="1">
      <alignment horizontal="center"/>
      <protection/>
    </xf>
    <xf numFmtId="164" fontId="0" fillId="13" borderId="0" xfId="0" applyNumberFormat="1" applyFill="1" applyBorder="1" applyAlignment="1" applyProtection="1">
      <alignment/>
      <protection/>
    </xf>
    <xf numFmtId="164" fontId="79" fillId="36" borderId="19" xfId="0" applyNumberFormat="1" applyFont="1" applyFill="1" applyBorder="1" applyAlignment="1" applyProtection="1">
      <alignment/>
      <protection/>
    </xf>
    <xf numFmtId="0" fontId="82" fillId="0" borderId="0" xfId="0" applyFont="1" applyAlignment="1">
      <alignment/>
    </xf>
    <xf numFmtId="0" fontId="16" fillId="38" borderId="41" xfId="0" applyFont="1" applyFill="1" applyBorder="1" applyAlignment="1">
      <alignment horizontal="center"/>
    </xf>
    <xf numFmtId="0" fontId="16" fillId="38" borderId="42" xfId="0" applyFont="1" applyFill="1" applyBorder="1" applyAlignment="1">
      <alignment horizontal="center"/>
    </xf>
    <xf numFmtId="0" fontId="17" fillId="38" borderId="42" xfId="0" applyFont="1" applyFill="1" applyBorder="1" applyAlignment="1">
      <alignment horizontal="center"/>
    </xf>
    <xf numFmtId="0" fontId="0" fillId="38" borderId="40" xfId="0" applyFill="1" applyBorder="1" applyAlignment="1">
      <alignment/>
    </xf>
    <xf numFmtId="0" fontId="83" fillId="0" borderId="0" xfId="0" applyFont="1" applyAlignment="1">
      <alignment horizontal="center"/>
    </xf>
    <xf numFmtId="0" fontId="83" fillId="0" borderId="0" xfId="0" applyFont="1" applyAlignment="1">
      <alignment/>
    </xf>
    <xf numFmtId="0" fontId="20" fillId="38" borderId="42" xfId="0" applyFont="1" applyFill="1" applyBorder="1" applyAlignment="1">
      <alignment horizontal="center"/>
    </xf>
    <xf numFmtId="0" fontId="72" fillId="0" borderId="0" xfId="53" applyFont="1" applyAlignment="1" applyProtection="1">
      <alignment horizontal="center"/>
      <protection/>
    </xf>
    <xf numFmtId="14" fontId="84" fillId="0" borderId="0" xfId="0" applyNumberFormat="1" applyFont="1" applyAlignment="1">
      <alignment/>
    </xf>
    <xf numFmtId="0" fontId="4" fillId="39" borderId="17" xfId="0" applyFont="1" applyFill="1" applyBorder="1" applyAlignment="1">
      <alignment horizontal="center"/>
    </xf>
    <xf numFmtId="165" fontId="0" fillId="0" borderId="0" xfId="44" applyNumberFormat="1" applyFont="1" applyAlignment="1">
      <alignment/>
    </xf>
    <xf numFmtId="164" fontId="85" fillId="0" borderId="0" xfId="0" applyNumberFormat="1" applyFont="1" applyAlignment="1">
      <alignment/>
    </xf>
    <xf numFmtId="164" fontId="85" fillId="39" borderId="17" xfId="0" applyNumberFormat="1" applyFont="1" applyFill="1" applyBorder="1" applyAlignment="1">
      <alignment/>
    </xf>
    <xf numFmtId="0" fontId="86" fillId="0" borderId="0" xfId="53" applyFont="1" applyAlignment="1" applyProtection="1">
      <alignment horizontal="center"/>
      <protection/>
    </xf>
    <xf numFmtId="0" fontId="0" fillId="36" borderId="43" xfId="0" applyFill="1" applyBorder="1" applyAlignment="1">
      <alignment/>
    </xf>
    <xf numFmtId="0" fontId="0" fillId="36" borderId="44" xfId="0" applyFill="1" applyBorder="1" applyAlignment="1">
      <alignment/>
    </xf>
    <xf numFmtId="8" fontId="74" fillId="0" borderId="0" xfId="0" applyNumberFormat="1" applyFont="1" applyAlignment="1">
      <alignment/>
    </xf>
    <xf numFmtId="0" fontId="0" fillId="15" borderId="0" xfId="0" applyFill="1" applyAlignment="1">
      <alignment/>
    </xf>
    <xf numFmtId="0" fontId="4" fillId="0" borderId="0" xfId="0" applyFont="1" applyAlignment="1">
      <alignment/>
    </xf>
    <xf numFmtId="165" fontId="71" fillId="0" borderId="0" xfId="0" applyNumberFormat="1" applyFont="1" applyAlignment="1">
      <alignment horizontal="center"/>
    </xf>
    <xf numFmtId="0" fontId="87" fillId="0" borderId="0" xfId="0" applyFont="1" applyAlignment="1">
      <alignment/>
    </xf>
    <xf numFmtId="22" fontId="88" fillId="0" borderId="0" xfId="0" applyNumberFormat="1" applyFont="1" applyAlignment="1">
      <alignment/>
    </xf>
    <xf numFmtId="0" fontId="89" fillId="0" borderId="0" xfId="53" applyFont="1" applyAlignment="1" applyProtection="1">
      <alignment horizontal="center"/>
      <protection/>
    </xf>
    <xf numFmtId="1" fontId="65" fillId="0" borderId="0" xfId="53" applyNumberFormat="1" applyFill="1" applyAlignment="1" applyProtection="1">
      <alignment horizontal="center"/>
      <protection/>
    </xf>
    <xf numFmtId="1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 horizontal="center"/>
    </xf>
    <xf numFmtId="14" fontId="75" fillId="0" borderId="0" xfId="0" applyNumberFormat="1" applyFont="1" applyAlignment="1">
      <alignment horizontal="center"/>
    </xf>
    <xf numFmtId="188" fontId="71" fillId="0" borderId="0" xfId="0" applyNumberFormat="1" applyFont="1" applyAlignment="1">
      <alignment horizontal="center"/>
    </xf>
    <xf numFmtId="0" fontId="87" fillId="0" borderId="10" xfId="0" applyFont="1" applyBorder="1" applyAlignment="1">
      <alignment/>
    </xf>
    <xf numFmtId="0" fontId="87" fillId="0" borderId="11" xfId="0" applyFont="1" applyBorder="1" applyAlignment="1">
      <alignment/>
    </xf>
    <xf numFmtId="0" fontId="87" fillId="15" borderId="11" xfId="0" applyFont="1" applyFill="1" applyBorder="1" applyAlignment="1">
      <alignment horizontal="center"/>
    </xf>
    <xf numFmtId="0" fontId="65" fillId="0" borderId="12" xfId="53" applyBorder="1" applyAlignment="1" applyProtection="1">
      <alignment horizontal="center"/>
      <protection/>
    </xf>
    <xf numFmtId="0" fontId="65" fillId="0" borderId="11" xfId="53" applyBorder="1" applyAlignment="1" applyProtection="1">
      <alignment horizontal="center"/>
      <protection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65" fillId="0" borderId="0" xfId="53" applyFill="1" applyAlignment="1" applyProtection="1">
      <alignment horizontal="center"/>
      <protection/>
    </xf>
    <xf numFmtId="0" fontId="11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19" fillId="0" borderId="0" xfId="0" applyFont="1" applyFill="1" applyAlignment="1">
      <alignment/>
    </xf>
    <xf numFmtId="0" fontId="74" fillId="0" borderId="0" xfId="0" applyFont="1" applyFill="1" applyAlignment="1">
      <alignment horizontal="center"/>
    </xf>
    <xf numFmtId="0" fontId="89" fillId="0" borderId="0" xfId="53" applyFont="1" applyFill="1" applyAlignment="1" applyProtection="1">
      <alignment horizontal="center"/>
      <protection/>
    </xf>
    <xf numFmtId="1" fontId="0" fillId="0" borderId="0" xfId="0" applyNumberFormat="1" applyFill="1" applyAlignment="1">
      <alignment horizontal="center"/>
    </xf>
    <xf numFmtId="0" fontId="14" fillId="0" borderId="0" xfId="0" applyFont="1" applyFill="1" applyAlignment="1">
      <alignment/>
    </xf>
    <xf numFmtId="2" fontId="92" fillId="0" borderId="0" xfId="53" applyNumberFormat="1" applyFont="1" applyFill="1" applyAlignment="1" applyProtection="1">
      <alignment horizontal="left" indent="1"/>
      <protection/>
    </xf>
    <xf numFmtId="0" fontId="93" fillId="0" borderId="0" xfId="53" applyFont="1" applyFill="1" applyAlignment="1" applyProtection="1">
      <alignment horizontal="center"/>
      <protection/>
    </xf>
    <xf numFmtId="0" fontId="4" fillId="0" borderId="0" xfId="0" applyFont="1" applyFill="1" applyAlignment="1">
      <alignment/>
    </xf>
    <xf numFmtId="165" fontId="71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retramar/PO%20090807%20FOB%20LIMON%20150MT.pdf" TargetMode="External" /><Relationship Id="rId2" Type="http://schemas.openxmlformats.org/officeDocument/2006/relationships/hyperlink" Target="../retramar/PO%20090815%20FOB%20CALDERA.pdf" TargetMode="External" /><Relationship Id="rId3" Type="http://schemas.openxmlformats.org/officeDocument/2006/relationships/hyperlink" Target="../retramar/PO%20090919.pdf" TargetMode="External" /><Relationship Id="rId4" Type="http://schemas.openxmlformats.org/officeDocument/2006/relationships/hyperlink" Target="../retramar/PO%20091115.pdf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8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6.421875" style="0" customWidth="1"/>
    <col min="2" max="2" width="10.57421875" style="0" customWidth="1"/>
    <col min="3" max="3" width="11.7109375" style="0" customWidth="1"/>
    <col min="4" max="4" width="19.00390625" style="0" customWidth="1"/>
    <col min="5" max="5" width="5.28125" style="0" customWidth="1"/>
    <col min="6" max="6" width="10.28125" style="0" bestFit="1" customWidth="1"/>
    <col min="7" max="7" width="10.421875" style="0" customWidth="1"/>
    <col min="8" max="8" width="8.57421875" style="0" customWidth="1"/>
    <col min="9" max="9" width="13.00390625" style="0" customWidth="1"/>
    <col min="10" max="10" width="19.7109375" style="0" customWidth="1"/>
    <col min="11" max="11" width="15.140625" style="0" customWidth="1"/>
    <col min="12" max="13" width="13.140625" style="0" customWidth="1"/>
    <col min="14" max="14" width="11.28125" style="0" customWidth="1"/>
    <col min="17" max="18" width="11.8515625" style="0" customWidth="1"/>
    <col min="19" max="19" width="11.7109375" style="0" customWidth="1"/>
    <col min="20" max="20" width="12.140625" style="0" customWidth="1"/>
    <col min="22" max="22" width="14.28125" style="0" bestFit="1" customWidth="1"/>
  </cols>
  <sheetData>
    <row r="1" spans="2:3" ht="31.5">
      <c r="B1" s="3" t="s">
        <v>139</v>
      </c>
      <c r="C1" s="3"/>
    </row>
    <row r="2" spans="2:21" ht="18.75">
      <c r="B2" s="2" t="s">
        <v>140</v>
      </c>
      <c r="C2" s="2"/>
      <c r="I2" s="8" t="s">
        <v>15</v>
      </c>
      <c r="J2" s="8"/>
      <c r="K2" s="7" t="s">
        <v>17</v>
      </c>
      <c r="L2" s="9" t="s">
        <v>20</v>
      </c>
      <c r="M2" s="9"/>
      <c r="N2" s="9"/>
      <c r="P2" s="9"/>
      <c r="Q2" s="9"/>
      <c r="R2" s="9"/>
      <c r="S2" s="9"/>
      <c r="U2" s="9"/>
    </row>
    <row r="3" spans="2:21" ht="18.75">
      <c r="B3" s="158" t="s">
        <v>123</v>
      </c>
      <c r="C3" s="29"/>
      <c r="D3" s="159">
        <f ca="1">NOW()</f>
        <v>40165.86583692129</v>
      </c>
      <c r="K3" s="7" t="s">
        <v>16</v>
      </c>
      <c r="L3" s="9" t="s">
        <v>21</v>
      </c>
      <c r="M3" s="9"/>
      <c r="N3" s="9"/>
      <c r="P3" s="9"/>
      <c r="Q3" s="9"/>
      <c r="R3" s="9"/>
      <c r="S3" s="9"/>
      <c r="U3" s="9"/>
    </row>
    <row r="4" spans="2:21" ht="15.75">
      <c r="B4" t="s">
        <v>8</v>
      </c>
      <c r="D4" t="s">
        <v>141</v>
      </c>
      <c r="K4" s="7" t="s">
        <v>18</v>
      </c>
      <c r="L4" s="9" t="s">
        <v>22</v>
      </c>
      <c r="M4" s="9"/>
      <c r="N4" s="9"/>
      <c r="P4" s="9"/>
      <c r="Q4" s="9"/>
      <c r="R4" s="9"/>
      <c r="S4" s="9"/>
      <c r="U4" s="9"/>
    </row>
    <row r="5" spans="11:21" ht="15.75">
      <c r="K5" s="7" t="s">
        <v>19</v>
      </c>
      <c r="L5" s="9" t="s">
        <v>23</v>
      </c>
      <c r="M5" s="9"/>
      <c r="N5" s="9"/>
      <c r="P5" s="9"/>
      <c r="Q5" s="9"/>
      <c r="R5" s="9"/>
      <c r="S5" s="9"/>
      <c r="U5" s="9"/>
    </row>
    <row r="6" spans="2:3" ht="23.25">
      <c r="B6" s="1" t="s">
        <v>1</v>
      </c>
      <c r="C6" s="1"/>
    </row>
    <row r="7" spans="2:4" ht="15">
      <c r="B7" t="s">
        <v>2</v>
      </c>
      <c r="D7" t="s">
        <v>142</v>
      </c>
    </row>
    <row r="8" ht="15.75" thickBot="1"/>
    <row r="9" spans="1:22" ht="15.75" thickBot="1">
      <c r="A9" s="28" t="s">
        <v>41</v>
      </c>
      <c r="B9" s="4" t="s">
        <v>4</v>
      </c>
      <c r="C9" s="5" t="s">
        <v>68</v>
      </c>
      <c r="D9" s="5" t="s">
        <v>5</v>
      </c>
      <c r="E9" s="5" t="s">
        <v>9</v>
      </c>
      <c r="F9" s="5" t="s">
        <v>6</v>
      </c>
      <c r="G9" s="5" t="s">
        <v>7</v>
      </c>
      <c r="H9" s="5" t="s">
        <v>10</v>
      </c>
      <c r="I9" s="5" t="s">
        <v>13</v>
      </c>
      <c r="J9" s="5" t="s">
        <v>36</v>
      </c>
      <c r="K9" s="5" t="s">
        <v>24</v>
      </c>
      <c r="L9" s="5" t="s">
        <v>34</v>
      </c>
      <c r="M9" s="5" t="s">
        <v>75</v>
      </c>
      <c r="N9" s="5" t="s">
        <v>25</v>
      </c>
      <c r="O9" s="5" t="s">
        <v>11</v>
      </c>
      <c r="P9" s="5" t="s">
        <v>12</v>
      </c>
      <c r="Q9" s="5" t="s">
        <v>37</v>
      </c>
      <c r="R9" s="25" t="s">
        <v>40</v>
      </c>
      <c r="S9" s="6" t="s">
        <v>14</v>
      </c>
      <c r="T9" s="6" t="s">
        <v>39</v>
      </c>
      <c r="U9" s="24" t="s">
        <v>38</v>
      </c>
      <c r="V9" s="147" t="s">
        <v>111</v>
      </c>
    </row>
    <row r="10" spans="1:21" ht="15.75">
      <c r="A10" s="61" t="s">
        <v>121</v>
      </c>
      <c r="D10" s="156" t="s">
        <v>120</v>
      </c>
      <c r="E10" s="157">
        <v>350</v>
      </c>
      <c r="F10" s="10"/>
      <c r="G10" s="11"/>
      <c r="H10" s="10"/>
      <c r="I10" s="10"/>
      <c r="J10" s="10"/>
      <c r="K10" s="10"/>
      <c r="L10" s="10"/>
      <c r="M10" s="10"/>
      <c r="N10" s="10"/>
      <c r="O10" s="23"/>
      <c r="P10" s="23"/>
      <c r="Q10" s="23"/>
      <c r="R10" s="26"/>
      <c r="S10" s="23"/>
      <c r="T10" s="27"/>
      <c r="U10" s="22" t="s">
        <v>35</v>
      </c>
    </row>
    <row r="11" spans="1:22" ht="15">
      <c r="A11" s="13"/>
      <c r="B11" s="10"/>
      <c r="C11" s="69"/>
      <c r="E11" s="10"/>
      <c r="F11" s="51"/>
      <c r="G11" s="11"/>
      <c r="H11" s="10"/>
      <c r="I11" s="10"/>
      <c r="J11" s="62"/>
      <c r="K11" s="52"/>
      <c r="L11" s="12"/>
      <c r="M11" s="12"/>
      <c r="N11" s="51"/>
      <c r="O11" s="23"/>
      <c r="P11" s="23"/>
      <c r="Q11" s="23"/>
      <c r="R11" s="26"/>
      <c r="S11" s="23"/>
      <c r="T11" s="27"/>
      <c r="U11" s="22"/>
      <c r="V11" s="22"/>
    </row>
    <row r="12" spans="1:22" ht="15">
      <c r="A12" s="13"/>
      <c r="B12" s="10"/>
      <c r="C12" s="69"/>
      <c r="E12" s="10"/>
      <c r="F12" s="51"/>
      <c r="G12" s="11"/>
      <c r="H12" s="10"/>
      <c r="I12" s="10"/>
      <c r="J12" s="68"/>
      <c r="K12" s="52"/>
      <c r="L12" s="12"/>
      <c r="M12" s="12"/>
      <c r="N12" s="51"/>
      <c r="O12" s="23"/>
      <c r="P12" s="23"/>
      <c r="Q12" s="23"/>
      <c r="R12" s="26"/>
      <c r="S12" s="23"/>
      <c r="T12" s="27"/>
      <c r="U12" s="22"/>
      <c r="V12" s="22"/>
    </row>
    <row r="13" spans="1:22" ht="15">
      <c r="A13" s="13"/>
      <c r="B13" s="10"/>
      <c r="C13" s="69"/>
      <c r="E13" s="10"/>
      <c r="F13" s="51"/>
      <c r="G13" s="11"/>
      <c r="H13" s="10"/>
      <c r="I13" s="68"/>
      <c r="J13" s="10"/>
      <c r="K13" s="52"/>
      <c r="L13" s="12"/>
      <c r="M13" s="12"/>
      <c r="N13" s="51"/>
      <c r="O13" s="23"/>
      <c r="P13" s="23"/>
      <c r="Q13" s="23"/>
      <c r="R13" s="26"/>
      <c r="S13" s="23"/>
      <c r="T13" s="27"/>
      <c r="U13" s="22"/>
      <c r="V13" s="22"/>
    </row>
    <row r="14" spans="1:22" ht="15">
      <c r="A14" s="13"/>
      <c r="B14" s="10"/>
      <c r="C14" s="134"/>
      <c r="E14" s="10"/>
      <c r="F14" s="51"/>
      <c r="G14" s="11"/>
      <c r="H14" s="10"/>
      <c r="I14" s="10"/>
      <c r="J14" s="62"/>
      <c r="K14" s="52"/>
      <c r="L14" s="12"/>
      <c r="M14" s="12"/>
      <c r="N14" s="51"/>
      <c r="O14" s="23"/>
      <c r="P14" s="23"/>
      <c r="Q14" s="23"/>
      <c r="R14" s="26"/>
      <c r="S14" s="23"/>
      <c r="T14" s="27"/>
      <c r="U14" s="22"/>
      <c r="V14" s="22"/>
    </row>
    <row r="15" spans="1:22" ht="15">
      <c r="A15" s="13"/>
      <c r="B15" s="10"/>
      <c r="C15" s="69"/>
      <c r="E15" s="10"/>
      <c r="F15" s="51"/>
      <c r="G15" s="11"/>
      <c r="H15" s="10"/>
      <c r="I15" s="10"/>
      <c r="J15" s="10"/>
      <c r="K15" s="52"/>
      <c r="L15" s="12"/>
      <c r="M15" s="12"/>
      <c r="N15" s="51"/>
      <c r="O15" s="23"/>
      <c r="P15" s="23"/>
      <c r="Q15" s="23"/>
      <c r="R15" s="26"/>
      <c r="S15" s="23"/>
      <c r="T15" s="27"/>
      <c r="U15" s="22"/>
      <c r="V15" s="22"/>
    </row>
    <row r="16" spans="1:22" ht="15">
      <c r="A16" s="13"/>
      <c r="B16" s="10"/>
      <c r="C16" s="69"/>
      <c r="D16" s="63"/>
      <c r="E16" s="10"/>
      <c r="F16" s="51"/>
      <c r="G16" s="11"/>
      <c r="H16" s="10"/>
      <c r="I16" s="10"/>
      <c r="J16" s="10"/>
      <c r="K16" s="52"/>
      <c r="L16" s="10"/>
      <c r="M16" s="10"/>
      <c r="N16" s="51"/>
      <c r="O16" s="23"/>
      <c r="P16" s="23"/>
      <c r="Q16" s="23"/>
      <c r="R16" s="26"/>
      <c r="S16" s="23"/>
      <c r="T16" s="27"/>
      <c r="U16" s="22"/>
      <c r="V16" s="22"/>
    </row>
    <row r="17" spans="1:22" ht="15">
      <c r="A17" s="13"/>
      <c r="B17" s="10"/>
      <c r="C17" s="69"/>
      <c r="D17" s="79"/>
      <c r="E17" s="10"/>
      <c r="F17" s="51"/>
      <c r="G17" s="11"/>
      <c r="H17" s="10"/>
      <c r="I17" s="10"/>
      <c r="J17" s="10"/>
      <c r="K17" s="52"/>
      <c r="L17" s="10"/>
      <c r="M17" s="10"/>
      <c r="N17" s="51"/>
      <c r="O17" s="23"/>
      <c r="P17" s="23"/>
      <c r="Q17" s="23"/>
      <c r="R17" s="26"/>
      <c r="S17" s="23"/>
      <c r="T17" s="27"/>
      <c r="U17" s="22"/>
      <c r="V17" s="22"/>
    </row>
    <row r="18" spans="1:22" ht="15">
      <c r="A18" s="13"/>
      <c r="B18" s="10"/>
      <c r="C18" s="69"/>
      <c r="D18" s="79"/>
      <c r="E18" s="10"/>
      <c r="F18" s="51"/>
      <c r="G18" s="11"/>
      <c r="H18" s="10"/>
      <c r="I18" s="10"/>
      <c r="K18" s="52"/>
      <c r="L18" s="12"/>
      <c r="M18" s="12"/>
      <c r="N18" s="51"/>
      <c r="O18" s="23"/>
      <c r="P18" s="23"/>
      <c r="Q18" s="23"/>
      <c r="R18" s="64"/>
      <c r="S18" s="23"/>
      <c r="T18" s="65"/>
      <c r="U18" s="66"/>
      <c r="V18" s="56"/>
    </row>
    <row r="19" spans="1:22" ht="18.75">
      <c r="A19" s="13"/>
      <c r="D19" s="61"/>
      <c r="E19" s="10"/>
      <c r="F19" s="160"/>
      <c r="G19" s="11"/>
      <c r="H19" s="10"/>
      <c r="I19" s="10"/>
      <c r="O19" s="23"/>
      <c r="P19" s="23"/>
      <c r="Q19" s="23"/>
      <c r="R19" s="58"/>
      <c r="S19" s="59"/>
      <c r="T19" s="58"/>
      <c r="U19" s="60"/>
      <c r="V19" s="149"/>
    </row>
    <row r="20" spans="1:21" ht="15.75">
      <c r="A20" s="61"/>
      <c r="D20" s="156"/>
      <c r="E20" s="157"/>
      <c r="F20" s="10"/>
      <c r="G20" s="11"/>
      <c r="H20" s="10"/>
      <c r="I20" s="10"/>
      <c r="O20" s="23"/>
      <c r="P20" s="23"/>
      <c r="Q20" s="23"/>
      <c r="R20" s="26"/>
      <c r="S20" s="22"/>
      <c r="T20" s="27"/>
      <c r="U20" s="22"/>
    </row>
    <row r="21" spans="1:22" ht="15">
      <c r="A21" s="13"/>
      <c r="B21" s="10"/>
      <c r="C21" s="62"/>
      <c r="D21" s="174"/>
      <c r="E21" s="175"/>
      <c r="F21" s="176"/>
      <c r="G21" s="177"/>
      <c r="H21" s="175"/>
      <c r="I21" s="175"/>
      <c r="J21" s="175"/>
      <c r="K21" s="161"/>
      <c r="L21" s="175"/>
      <c r="M21" s="175"/>
      <c r="N21" s="176"/>
      <c r="O21" s="178"/>
      <c r="P21" s="23"/>
      <c r="Q21" s="23"/>
      <c r="R21" s="26"/>
      <c r="S21" s="22"/>
      <c r="T21" s="27"/>
      <c r="U21" s="22"/>
      <c r="V21" s="22"/>
    </row>
    <row r="22" spans="1:22" ht="15">
      <c r="A22" s="13"/>
      <c r="B22" s="10"/>
      <c r="C22" s="51"/>
      <c r="D22" s="174"/>
      <c r="E22" s="175"/>
      <c r="F22" s="176"/>
      <c r="G22" s="177"/>
      <c r="H22" s="175"/>
      <c r="I22" s="175"/>
      <c r="J22" s="175"/>
      <c r="K22" s="161"/>
      <c r="L22" s="175"/>
      <c r="M22" s="175"/>
      <c r="N22" s="176"/>
      <c r="O22" s="178"/>
      <c r="P22" s="23"/>
      <c r="Q22" s="23"/>
      <c r="R22" s="26"/>
      <c r="S22" s="22"/>
      <c r="T22" s="27"/>
      <c r="U22" s="22"/>
      <c r="V22" s="22"/>
    </row>
    <row r="23" spans="1:22" ht="15">
      <c r="A23" s="13"/>
      <c r="B23" s="10"/>
      <c r="C23" s="62"/>
      <c r="D23" s="174"/>
      <c r="E23" s="175"/>
      <c r="F23" s="176"/>
      <c r="G23" s="177"/>
      <c r="H23" s="175"/>
      <c r="I23" s="175"/>
      <c r="J23" s="175"/>
      <c r="K23" s="161"/>
      <c r="L23" s="175"/>
      <c r="M23" s="175"/>
      <c r="N23" s="176"/>
      <c r="O23" s="178"/>
      <c r="P23" s="23"/>
      <c r="Q23" s="23"/>
      <c r="R23" s="26"/>
      <c r="S23" s="22"/>
      <c r="T23" s="27"/>
      <c r="U23" s="22"/>
      <c r="V23" s="22"/>
    </row>
    <row r="24" spans="1:22" ht="15">
      <c r="A24" s="13"/>
      <c r="B24" s="10"/>
      <c r="C24" s="62"/>
      <c r="D24" s="174"/>
      <c r="E24" s="175"/>
      <c r="F24" s="176"/>
      <c r="G24" s="177"/>
      <c r="H24" s="175"/>
      <c r="I24" s="175"/>
      <c r="J24" s="175"/>
      <c r="K24" s="161"/>
      <c r="L24" s="175"/>
      <c r="M24" s="175"/>
      <c r="N24" s="176"/>
      <c r="O24" s="178"/>
      <c r="P24" s="23"/>
      <c r="Q24" s="23"/>
      <c r="R24" s="26"/>
      <c r="S24" s="22"/>
      <c r="T24" s="27"/>
      <c r="U24" s="22"/>
      <c r="V24" s="66"/>
    </row>
    <row r="25" spans="1:22" ht="15">
      <c r="A25" s="13"/>
      <c r="B25" s="10"/>
      <c r="C25" s="62"/>
      <c r="D25" s="174"/>
      <c r="E25" s="175"/>
      <c r="F25" s="176"/>
      <c r="G25" s="177"/>
      <c r="H25" s="175"/>
      <c r="I25" s="175"/>
      <c r="J25" s="175"/>
      <c r="K25" s="161"/>
      <c r="L25" s="175"/>
      <c r="M25" s="175"/>
      <c r="N25" s="176"/>
      <c r="O25" s="178"/>
      <c r="P25" s="23"/>
      <c r="Q25" s="23"/>
      <c r="R25" s="26"/>
      <c r="S25" s="22"/>
      <c r="T25" s="27"/>
      <c r="U25" s="22"/>
      <c r="V25" s="66"/>
    </row>
    <row r="26" spans="1:22" ht="15">
      <c r="A26" s="13"/>
      <c r="B26" s="10"/>
      <c r="C26" s="62"/>
      <c r="D26" s="179"/>
      <c r="E26" s="175"/>
      <c r="F26" s="180"/>
      <c r="G26" s="177"/>
      <c r="H26" s="175"/>
      <c r="I26" s="175"/>
      <c r="J26" s="175"/>
      <c r="K26" s="161"/>
      <c r="L26" s="175"/>
      <c r="M26" s="175"/>
      <c r="N26" s="164"/>
      <c r="O26" s="178"/>
      <c r="P26" s="23"/>
      <c r="Q26" s="23"/>
      <c r="R26" s="57"/>
      <c r="S26" s="22"/>
      <c r="T26" s="55"/>
      <c r="U26" s="56"/>
      <c r="V26" s="56"/>
    </row>
    <row r="27" spans="1:22" ht="18.75">
      <c r="A27" s="13"/>
      <c r="C27" s="62"/>
      <c r="D27" s="174"/>
      <c r="E27" s="175"/>
      <c r="F27" s="181"/>
      <c r="G27" s="177"/>
      <c r="H27" s="175"/>
      <c r="I27" s="175"/>
      <c r="J27" s="164"/>
      <c r="K27" s="164"/>
      <c r="L27" s="164"/>
      <c r="M27" s="164"/>
      <c r="N27" s="164"/>
      <c r="O27" s="178"/>
      <c r="P27" s="23"/>
      <c r="Q27" s="23"/>
      <c r="R27" s="58"/>
      <c r="S27" s="59"/>
      <c r="T27" s="58"/>
      <c r="U27" s="60"/>
      <c r="V27" s="149"/>
    </row>
    <row r="28" spans="1:21" ht="15">
      <c r="A28" s="13"/>
      <c r="C28" s="62"/>
      <c r="D28" s="174"/>
      <c r="E28" s="175"/>
      <c r="F28" s="175"/>
      <c r="G28" s="177"/>
      <c r="H28" s="175"/>
      <c r="I28" s="175"/>
      <c r="J28" s="164"/>
      <c r="K28" s="182"/>
      <c r="L28" s="175"/>
      <c r="M28" s="175"/>
      <c r="N28" s="164"/>
      <c r="O28" s="178"/>
      <c r="P28" s="23"/>
      <c r="Q28" s="23"/>
      <c r="R28" s="26"/>
      <c r="S28" s="22"/>
      <c r="T28" s="27"/>
      <c r="U28" s="22"/>
    </row>
    <row r="29" spans="1:22" ht="15">
      <c r="A29" s="13"/>
      <c r="B29" s="10"/>
      <c r="C29" s="62"/>
      <c r="D29" s="174"/>
      <c r="E29" s="175"/>
      <c r="F29" s="176"/>
      <c r="G29" s="177"/>
      <c r="H29" s="175"/>
      <c r="I29" s="175"/>
      <c r="J29" s="175"/>
      <c r="K29" s="161"/>
      <c r="L29" s="175"/>
      <c r="M29" s="175"/>
      <c r="N29" s="176"/>
      <c r="O29" s="178"/>
      <c r="P29" s="23"/>
      <c r="Q29" s="23"/>
      <c r="R29" s="26"/>
      <c r="S29" s="22"/>
      <c r="T29" s="27"/>
      <c r="U29" s="22"/>
      <c r="V29" s="22"/>
    </row>
    <row r="30" spans="1:22" ht="15">
      <c r="A30" s="13"/>
      <c r="B30" s="10"/>
      <c r="C30" s="62"/>
      <c r="D30" s="174"/>
      <c r="E30" s="175"/>
      <c r="F30" s="176"/>
      <c r="G30" s="177"/>
      <c r="H30" s="175"/>
      <c r="I30" s="175"/>
      <c r="J30" s="175"/>
      <c r="K30" s="161"/>
      <c r="L30" s="175"/>
      <c r="M30" s="175"/>
      <c r="N30" s="176"/>
      <c r="O30" s="178"/>
      <c r="P30" s="23"/>
      <c r="Q30" s="23"/>
      <c r="R30" s="26"/>
      <c r="S30" s="22"/>
      <c r="T30" s="27"/>
      <c r="U30" s="22"/>
      <c r="V30" s="22"/>
    </row>
    <row r="31" spans="1:22" ht="15">
      <c r="A31" s="13"/>
      <c r="B31" s="10"/>
      <c r="C31" s="62"/>
      <c r="D31" s="174"/>
      <c r="E31" s="175"/>
      <c r="F31" s="176"/>
      <c r="G31" s="177"/>
      <c r="H31" s="175"/>
      <c r="I31" s="175"/>
      <c r="J31" s="175"/>
      <c r="K31" s="161"/>
      <c r="L31" s="175"/>
      <c r="M31" s="175"/>
      <c r="N31" s="176"/>
      <c r="O31" s="178"/>
      <c r="P31" s="23"/>
      <c r="Q31" s="23"/>
      <c r="R31" s="26"/>
      <c r="S31" s="22"/>
      <c r="T31" s="27"/>
      <c r="U31" s="22"/>
      <c r="V31" s="22"/>
    </row>
    <row r="32" spans="1:22" ht="15">
      <c r="A32" s="13"/>
      <c r="B32" s="10"/>
      <c r="C32" s="62"/>
      <c r="D32" s="174"/>
      <c r="E32" s="175"/>
      <c r="F32" s="176"/>
      <c r="G32" s="177"/>
      <c r="H32" s="175"/>
      <c r="I32" s="175"/>
      <c r="J32" s="175"/>
      <c r="K32" s="161"/>
      <c r="L32" s="175"/>
      <c r="M32" s="175"/>
      <c r="N32" s="176"/>
      <c r="O32" s="178"/>
      <c r="P32" s="23"/>
      <c r="Q32" s="23"/>
      <c r="R32" s="26"/>
      <c r="S32" s="22"/>
      <c r="T32" s="27"/>
      <c r="U32" s="22"/>
      <c r="V32" s="56"/>
    </row>
    <row r="33" spans="1:22" ht="18.75">
      <c r="A33" s="13"/>
      <c r="C33" s="62"/>
      <c r="D33" s="183"/>
      <c r="E33" s="175"/>
      <c r="F33" s="184"/>
      <c r="G33" s="177"/>
      <c r="H33" s="175"/>
      <c r="I33" s="175"/>
      <c r="J33" s="164"/>
      <c r="K33" s="182"/>
      <c r="L33" s="175"/>
      <c r="M33" s="175"/>
      <c r="N33" s="185"/>
      <c r="O33" s="178"/>
      <c r="P33" s="23"/>
      <c r="Q33" s="23"/>
      <c r="R33" s="133"/>
      <c r="S33" s="129"/>
      <c r="T33" s="58"/>
      <c r="U33" s="129"/>
      <c r="V33" s="149"/>
    </row>
    <row r="34" spans="1:22" ht="15">
      <c r="A34" s="13"/>
      <c r="C34" s="62"/>
      <c r="D34" s="183"/>
      <c r="E34" s="175"/>
      <c r="F34" s="176"/>
      <c r="G34" s="177"/>
      <c r="H34" s="175"/>
      <c r="I34" s="175"/>
      <c r="J34" s="164"/>
      <c r="K34" s="182"/>
      <c r="L34" s="175"/>
      <c r="M34" s="175"/>
      <c r="N34" s="164"/>
      <c r="O34" s="178"/>
      <c r="P34" s="23"/>
      <c r="Q34" s="23"/>
      <c r="R34" s="26"/>
      <c r="S34" s="22"/>
      <c r="T34" s="27"/>
      <c r="U34" s="22"/>
      <c r="V34" s="22"/>
    </row>
    <row r="35" spans="1:22" ht="15.75">
      <c r="A35" s="61"/>
      <c r="C35" s="62"/>
      <c r="D35" s="186"/>
      <c r="E35" s="187"/>
      <c r="F35" s="176"/>
      <c r="G35" s="177"/>
      <c r="H35" s="175"/>
      <c r="I35" s="175"/>
      <c r="J35" s="164"/>
      <c r="K35" s="182"/>
      <c r="L35" s="175"/>
      <c r="M35" s="175"/>
      <c r="N35" s="164"/>
      <c r="O35" s="178"/>
      <c r="P35" s="23"/>
      <c r="Q35" s="23"/>
      <c r="R35" s="26"/>
      <c r="S35" s="22"/>
      <c r="T35" s="27"/>
      <c r="U35" s="22"/>
      <c r="V35" s="22"/>
    </row>
    <row r="36" spans="1:22" ht="15">
      <c r="A36" s="13"/>
      <c r="B36" s="10"/>
      <c r="C36" s="62"/>
      <c r="D36" s="174"/>
      <c r="E36" s="175"/>
      <c r="F36" s="176"/>
      <c r="G36" s="177"/>
      <c r="H36" s="175"/>
      <c r="I36" s="175"/>
      <c r="J36" s="175"/>
      <c r="K36" s="182"/>
      <c r="L36" s="175"/>
      <c r="M36" s="175"/>
      <c r="N36" s="164"/>
      <c r="O36" s="178"/>
      <c r="P36" s="23"/>
      <c r="Q36" s="23"/>
      <c r="R36" s="26"/>
      <c r="S36" s="22"/>
      <c r="T36" s="27"/>
      <c r="U36" s="22"/>
      <c r="V36" s="22"/>
    </row>
    <row r="37" spans="1:22" ht="15">
      <c r="A37" s="13"/>
      <c r="B37" s="10"/>
      <c r="C37" s="62"/>
      <c r="D37" s="174"/>
      <c r="E37" s="175"/>
      <c r="F37" s="176"/>
      <c r="G37" s="177"/>
      <c r="H37" s="175"/>
      <c r="I37" s="175"/>
      <c r="J37" s="175"/>
      <c r="K37" s="182"/>
      <c r="L37" s="175"/>
      <c r="M37" s="175"/>
      <c r="N37" s="164"/>
      <c r="O37" s="178"/>
      <c r="P37" s="23"/>
      <c r="Q37" s="23"/>
      <c r="R37" s="26"/>
      <c r="S37" s="22"/>
      <c r="T37" s="27"/>
      <c r="U37" s="22"/>
      <c r="V37" s="22"/>
    </row>
    <row r="38" spans="1:22" ht="15">
      <c r="A38" s="13"/>
      <c r="B38" s="10"/>
      <c r="C38" s="62"/>
      <c r="D38" s="174"/>
      <c r="E38" s="175"/>
      <c r="F38" s="176"/>
      <c r="G38" s="177"/>
      <c r="H38" s="175"/>
      <c r="I38" s="175"/>
      <c r="J38" s="175"/>
      <c r="K38" s="182"/>
      <c r="L38" s="175"/>
      <c r="M38" s="175"/>
      <c r="N38" s="164"/>
      <c r="O38" s="178"/>
      <c r="P38" s="23"/>
      <c r="Q38" s="23"/>
      <c r="R38" s="26"/>
      <c r="S38" s="22"/>
      <c r="T38" s="27"/>
      <c r="U38" s="22"/>
      <c r="V38" s="22"/>
    </row>
    <row r="39" spans="1:22" ht="15">
      <c r="A39" s="13"/>
      <c r="B39" s="10"/>
      <c r="D39" s="183"/>
      <c r="E39" s="175"/>
      <c r="F39" s="176"/>
      <c r="G39" s="177"/>
      <c r="H39" s="175"/>
      <c r="I39" s="175"/>
      <c r="J39" s="164"/>
      <c r="K39" s="182"/>
      <c r="L39" s="175"/>
      <c r="M39" s="175"/>
      <c r="N39" s="164"/>
      <c r="O39" s="178"/>
      <c r="P39" s="23"/>
      <c r="Q39" s="23"/>
      <c r="R39" s="26"/>
      <c r="S39" s="22"/>
      <c r="T39" s="27"/>
      <c r="U39" s="22"/>
      <c r="V39" s="22"/>
    </row>
    <row r="40" spans="1:22" ht="15">
      <c r="A40" s="13"/>
      <c r="B40" s="10"/>
      <c r="D40" s="37"/>
      <c r="E40" s="10"/>
      <c r="F40" s="51"/>
      <c r="G40" s="11"/>
      <c r="H40" s="10"/>
      <c r="I40" s="10"/>
      <c r="K40" s="12"/>
      <c r="O40" s="23"/>
      <c r="P40" s="23"/>
      <c r="Q40" s="23"/>
      <c r="R40" s="26"/>
      <c r="S40" s="22"/>
      <c r="T40" s="27"/>
      <c r="U40" s="22"/>
      <c r="V40" s="22"/>
    </row>
    <row r="41" spans="1:22" ht="15">
      <c r="A41" s="13"/>
      <c r="B41" s="10"/>
      <c r="D41" s="37"/>
      <c r="E41" s="10"/>
      <c r="F41" s="51"/>
      <c r="G41" s="11"/>
      <c r="H41" s="10"/>
      <c r="I41" s="10"/>
      <c r="K41" s="12"/>
      <c r="O41" s="23"/>
      <c r="P41" s="23"/>
      <c r="Q41" s="23"/>
      <c r="R41" s="26"/>
      <c r="S41" s="22"/>
      <c r="T41" s="27"/>
      <c r="U41" s="22"/>
      <c r="V41" s="22"/>
    </row>
    <row r="42" spans="1:22" ht="15">
      <c r="A42" s="13"/>
      <c r="B42" s="10"/>
      <c r="D42" s="37"/>
      <c r="E42" s="10"/>
      <c r="F42" s="51"/>
      <c r="G42" s="11"/>
      <c r="H42" s="10"/>
      <c r="I42" s="10"/>
      <c r="K42" s="12"/>
      <c r="O42" s="23"/>
      <c r="P42" s="23"/>
      <c r="Q42" s="23"/>
      <c r="R42" s="26"/>
      <c r="S42" s="22"/>
      <c r="T42" s="27"/>
      <c r="U42" s="22"/>
      <c r="V42" s="22"/>
    </row>
    <row r="43" spans="1:22" ht="15">
      <c r="A43" s="13"/>
      <c r="B43" s="10"/>
      <c r="D43" s="37"/>
      <c r="E43" s="10"/>
      <c r="F43" s="51"/>
      <c r="G43" s="11"/>
      <c r="H43" s="10"/>
      <c r="I43" s="10"/>
      <c r="K43" s="12"/>
      <c r="O43" s="23"/>
      <c r="P43" s="23"/>
      <c r="Q43" s="23"/>
      <c r="R43" s="26"/>
      <c r="S43" s="22"/>
      <c r="T43" s="27"/>
      <c r="U43" s="22"/>
      <c r="V43" s="22"/>
    </row>
    <row r="44" spans="1:22" ht="15">
      <c r="A44" s="13"/>
      <c r="B44" s="10"/>
      <c r="D44" s="37"/>
      <c r="E44" s="10"/>
      <c r="F44" s="51"/>
      <c r="G44" s="11"/>
      <c r="H44" s="10"/>
      <c r="I44" s="10"/>
      <c r="K44" s="12"/>
      <c r="O44" s="23"/>
      <c r="P44" s="23"/>
      <c r="Q44" s="23"/>
      <c r="R44" s="26"/>
      <c r="S44" s="22"/>
      <c r="T44" s="27"/>
      <c r="U44" s="22"/>
      <c r="V44" s="22"/>
    </row>
    <row r="45" spans="1:22" ht="15">
      <c r="A45" s="13"/>
      <c r="B45" s="10"/>
      <c r="D45" s="37"/>
      <c r="E45" s="10"/>
      <c r="F45" s="51"/>
      <c r="G45" s="11"/>
      <c r="H45" s="10"/>
      <c r="I45" s="10"/>
      <c r="K45" s="12"/>
      <c r="O45" s="23"/>
      <c r="P45" s="23"/>
      <c r="Q45" s="23"/>
      <c r="R45" s="26"/>
      <c r="S45" s="22"/>
      <c r="T45" s="27"/>
      <c r="U45" s="22"/>
      <c r="V45" s="22"/>
    </row>
    <row r="46" spans="1:22" ht="15">
      <c r="A46" s="13"/>
      <c r="B46" s="10"/>
      <c r="D46" s="37"/>
      <c r="E46" s="10"/>
      <c r="F46" s="51"/>
      <c r="G46" s="11"/>
      <c r="H46" s="10"/>
      <c r="I46" s="10"/>
      <c r="K46" s="12"/>
      <c r="O46" s="23"/>
      <c r="P46" s="23"/>
      <c r="Q46" s="23"/>
      <c r="R46" s="26"/>
      <c r="S46" s="22"/>
      <c r="T46" s="27"/>
      <c r="U46" s="22"/>
      <c r="V46" s="22"/>
    </row>
    <row r="47" spans="1:22" ht="15">
      <c r="A47" s="13"/>
      <c r="B47" s="10"/>
      <c r="D47" s="37"/>
      <c r="E47" s="10"/>
      <c r="F47" s="51"/>
      <c r="G47" s="11"/>
      <c r="H47" s="10"/>
      <c r="I47" s="10"/>
      <c r="K47" s="12"/>
      <c r="O47" s="23"/>
      <c r="P47" s="23"/>
      <c r="Q47" s="23"/>
      <c r="R47" s="26"/>
      <c r="S47" s="22"/>
      <c r="T47" s="27"/>
      <c r="U47" s="22"/>
      <c r="V47" s="22"/>
    </row>
    <row r="48" spans="1:22" ht="15">
      <c r="A48" s="13"/>
      <c r="B48" s="10"/>
      <c r="D48" s="37"/>
      <c r="E48" s="10"/>
      <c r="F48" s="51"/>
      <c r="G48" s="11"/>
      <c r="H48" s="10"/>
      <c r="I48" s="10"/>
      <c r="K48" s="12"/>
      <c r="O48" s="23"/>
      <c r="P48" s="23"/>
      <c r="Q48" s="23"/>
      <c r="R48" s="26"/>
      <c r="S48" s="22"/>
      <c r="T48" s="27"/>
      <c r="U48" s="22"/>
      <c r="V48" s="22"/>
    </row>
    <row r="49" spans="1:22" ht="15">
      <c r="A49" s="13"/>
      <c r="B49" s="10"/>
      <c r="D49" s="37"/>
      <c r="E49" s="10"/>
      <c r="F49" s="51"/>
      <c r="G49" s="11"/>
      <c r="H49" s="10"/>
      <c r="I49" s="10"/>
      <c r="K49" s="12"/>
      <c r="O49" s="23"/>
      <c r="P49" s="23"/>
      <c r="Q49" s="23"/>
      <c r="R49" s="26"/>
      <c r="S49" s="22"/>
      <c r="T49" s="27"/>
      <c r="U49" s="22"/>
      <c r="V49" s="22"/>
    </row>
    <row r="50" spans="1:22" ht="15">
      <c r="A50" s="13"/>
      <c r="B50" s="10"/>
      <c r="D50" s="37"/>
      <c r="E50" s="10"/>
      <c r="F50" s="51"/>
      <c r="G50" s="11"/>
      <c r="H50" s="10"/>
      <c r="I50" s="10"/>
      <c r="K50" s="12"/>
      <c r="O50" s="23"/>
      <c r="P50" s="23"/>
      <c r="Q50" s="23"/>
      <c r="R50" s="26"/>
      <c r="S50" s="22"/>
      <c r="T50" s="27"/>
      <c r="U50" s="22"/>
      <c r="V50" s="22"/>
    </row>
    <row r="51" spans="1:22" ht="15">
      <c r="A51" s="13"/>
      <c r="B51" s="10"/>
      <c r="D51" s="37"/>
      <c r="E51" s="10"/>
      <c r="F51" s="51"/>
      <c r="G51" s="11"/>
      <c r="H51" s="10"/>
      <c r="I51" s="10"/>
      <c r="K51" s="12"/>
      <c r="O51" s="23"/>
      <c r="P51" s="23"/>
      <c r="Q51" s="23"/>
      <c r="R51" s="26"/>
      <c r="S51" s="22"/>
      <c r="T51" s="27"/>
      <c r="U51" s="22"/>
      <c r="V51" s="22"/>
    </row>
    <row r="52" spans="1:22" ht="15">
      <c r="A52" s="13"/>
      <c r="B52" s="10"/>
      <c r="D52" s="37"/>
      <c r="E52" s="10"/>
      <c r="F52" s="51"/>
      <c r="G52" s="11"/>
      <c r="H52" s="10"/>
      <c r="I52" s="10"/>
      <c r="K52" s="12"/>
      <c r="O52" s="23"/>
      <c r="P52" s="23"/>
      <c r="Q52" s="23"/>
      <c r="R52" s="26"/>
      <c r="S52" s="22"/>
      <c r="T52" s="27"/>
      <c r="U52" s="22"/>
      <c r="V52" s="22"/>
    </row>
    <row r="53" spans="1:22" ht="15">
      <c r="A53" s="13"/>
      <c r="B53" s="10"/>
      <c r="D53" s="37"/>
      <c r="E53" s="10"/>
      <c r="F53" s="51"/>
      <c r="G53" s="11"/>
      <c r="H53" s="10"/>
      <c r="I53" s="10"/>
      <c r="K53" s="12"/>
      <c r="O53" s="23"/>
      <c r="P53" s="23"/>
      <c r="Q53" s="23"/>
      <c r="R53" s="26"/>
      <c r="S53" s="22"/>
      <c r="T53" s="27"/>
      <c r="U53" s="22"/>
      <c r="V53" s="22"/>
    </row>
    <row r="54" spans="1:22" ht="15">
      <c r="A54" s="13"/>
      <c r="B54" s="10"/>
      <c r="D54" s="37"/>
      <c r="E54" s="10"/>
      <c r="F54" s="51"/>
      <c r="G54" s="11"/>
      <c r="H54" s="10"/>
      <c r="I54" s="10"/>
      <c r="K54" s="12"/>
      <c r="O54" s="23"/>
      <c r="P54" s="23"/>
      <c r="Q54" s="23"/>
      <c r="R54" s="26"/>
      <c r="S54" s="22"/>
      <c r="T54" s="27"/>
      <c r="U54" s="22"/>
      <c r="V54" s="22"/>
    </row>
    <row r="55" spans="1:22" ht="15">
      <c r="A55" s="13"/>
      <c r="B55" s="10"/>
      <c r="D55" s="37"/>
      <c r="E55" s="10"/>
      <c r="F55" s="51"/>
      <c r="G55" s="11"/>
      <c r="H55" s="10"/>
      <c r="I55" s="10"/>
      <c r="K55" s="12"/>
      <c r="O55" s="23"/>
      <c r="P55" s="23"/>
      <c r="Q55" s="23"/>
      <c r="R55" s="26"/>
      <c r="S55" s="22"/>
      <c r="T55" s="27"/>
      <c r="U55" s="22"/>
      <c r="V55" s="22"/>
    </row>
    <row r="56" spans="1:22" ht="15">
      <c r="A56" s="13"/>
      <c r="B56" s="10"/>
      <c r="D56" s="37"/>
      <c r="E56" s="10"/>
      <c r="F56" s="51"/>
      <c r="G56" s="11"/>
      <c r="H56" s="10"/>
      <c r="I56" s="10"/>
      <c r="K56" s="12"/>
      <c r="O56" s="23"/>
      <c r="P56" s="23"/>
      <c r="Q56" s="23"/>
      <c r="R56" s="26"/>
      <c r="S56" s="22"/>
      <c r="T56" s="27"/>
      <c r="U56" s="22"/>
      <c r="V56" s="22"/>
    </row>
    <row r="57" spans="1:22" ht="15">
      <c r="A57" s="13"/>
      <c r="B57" s="10"/>
      <c r="D57" s="37"/>
      <c r="E57" s="10"/>
      <c r="F57" s="51"/>
      <c r="G57" s="11"/>
      <c r="H57" s="10"/>
      <c r="I57" s="10"/>
      <c r="K57" s="12"/>
      <c r="O57" s="23"/>
      <c r="P57" s="23"/>
      <c r="Q57" s="23"/>
      <c r="R57" s="26"/>
      <c r="S57" s="22"/>
      <c r="T57" s="27"/>
      <c r="U57" s="22"/>
      <c r="V57" s="22"/>
    </row>
    <row r="58" spans="1:22" ht="15">
      <c r="A58" s="13"/>
      <c r="B58" s="10"/>
      <c r="D58" s="37"/>
      <c r="E58" s="10"/>
      <c r="F58" s="51"/>
      <c r="G58" s="11"/>
      <c r="H58" s="10"/>
      <c r="I58" s="10"/>
      <c r="K58" s="12"/>
      <c r="O58" s="23"/>
      <c r="P58" s="23"/>
      <c r="Q58" s="23"/>
      <c r="R58" s="26"/>
      <c r="S58" s="22"/>
      <c r="T58" s="27"/>
      <c r="U58" s="22"/>
      <c r="V58" s="22"/>
    </row>
    <row r="59" spans="1:22" ht="15">
      <c r="A59" s="13"/>
      <c r="B59" s="10"/>
      <c r="D59" s="37"/>
      <c r="E59" s="10"/>
      <c r="F59" s="51"/>
      <c r="G59" s="11"/>
      <c r="H59" s="10"/>
      <c r="I59" s="10"/>
      <c r="K59" s="12"/>
      <c r="O59" s="23"/>
      <c r="P59" s="23"/>
      <c r="Q59" s="23"/>
      <c r="R59" s="26"/>
      <c r="S59" s="22"/>
      <c r="T59" s="27"/>
      <c r="U59" s="22"/>
      <c r="V59" s="22"/>
    </row>
    <row r="60" spans="1:22" ht="15">
      <c r="A60" s="13"/>
      <c r="B60" s="10"/>
      <c r="D60" s="37"/>
      <c r="E60" s="10"/>
      <c r="F60" s="51"/>
      <c r="G60" s="11"/>
      <c r="H60" s="10"/>
      <c r="I60" s="10"/>
      <c r="K60" s="12"/>
      <c r="O60" s="23"/>
      <c r="P60" s="23"/>
      <c r="Q60" s="23"/>
      <c r="R60" s="26"/>
      <c r="S60" s="22"/>
      <c r="T60" s="27"/>
      <c r="U60" s="22"/>
      <c r="V60" s="22"/>
    </row>
    <row r="61" spans="1:22" ht="15">
      <c r="A61" s="13"/>
      <c r="B61" s="10"/>
      <c r="D61" s="37"/>
      <c r="E61" s="10"/>
      <c r="F61" s="51"/>
      <c r="G61" s="11"/>
      <c r="H61" s="10"/>
      <c r="I61" s="10"/>
      <c r="K61" s="12"/>
      <c r="O61" s="23"/>
      <c r="P61" s="23"/>
      <c r="Q61" s="23"/>
      <c r="R61" s="26"/>
      <c r="S61" s="22"/>
      <c r="T61" s="27"/>
      <c r="U61" s="22"/>
      <c r="V61" s="22"/>
    </row>
    <row r="62" spans="1:22" ht="15">
      <c r="A62" s="13"/>
      <c r="B62" s="10"/>
      <c r="D62" s="37"/>
      <c r="E62" s="10"/>
      <c r="F62" s="51"/>
      <c r="G62" s="11"/>
      <c r="H62" s="10"/>
      <c r="I62" s="10"/>
      <c r="K62" s="12"/>
      <c r="O62" s="23"/>
      <c r="P62" s="23"/>
      <c r="Q62" s="23"/>
      <c r="R62" s="26"/>
      <c r="S62" s="22"/>
      <c r="T62" s="27"/>
      <c r="U62" s="22"/>
      <c r="V62" s="22"/>
    </row>
    <row r="63" spans="1:22" ht="15">
      <c r="A63" s="13"/>
      <c r="B63" s="10"/>
      <c r="D63" s="37"/>
      <c r="E63" s="10"/>
      <c r="F63" s="51"/>
      <c r="G63" s="11"/>
      <c r="H63" s="10"/>
      <c r="I63" s="10"/>
      <c r="K63" s="12"/>
      <c r="O63" s="23"/>
      <c r="P63" s="23"/>
      <c r="Q63" s="23"/>
      <c r="R63" s="26"/>
      <c r="S63" s="22"/>
      <c r="T63" s="27"/>
      <c r="U63" s="22"/>
      <c r="V63" s="22"/>
    </row>
    <row r="64" spans="1:22" ht="15">
      <c r="A64" s="13"/>
      <c r="B64" s="10"/>
      <c r="D64" s="37"/>
      <c r="E64" s="10"/>
      <c r="F64" s="51"/>
      <c r="G64" s="11"/>
      <c r="H64" s="10"/>
      <c r="I64" s="10"/>
      <c r="K64" s="12"/>
      <c r="O64" s="23"/>
      <c r="P64" s="23"/>
      <c r="Q64" s="23"/>
      <c r="R64" s="26"/>
      <c r="S64" s="22"/>
      <c r="T64" s="27"/>
      <c r="U64" s="22"/>
      <c r="V64" s="22"/>
    </row>
    <row r="65" spans="1:22" ht="15">
      <c r="A65" s="13"/>
      <c r="B65" s="10"/>
      <c r="D65" s="37"/>
      <c r="E65" s="10"/>
      <c r="F65" s="51"/>
      <c r="G65" s="11"/>
      <c r="H65" s="10"/>
      <c r="I65" s="10"/>
      <c r="K65" s="12"/>
      <c r="O65" s="23"/>
      <c r="P65" s="23"/>
      <c r="Q65" s="23"/>
      <c r="R65" s="26"/>
      <c r="S65" s="22"/>
      <c r="T65" s="27"/>
      <c r="U65" s="22"/>
      <c r="V65" s="22"/>
    </row>
    <row r="66" spans="1:22" ht="15">
      <c r="A66" s="13"/>
      <c r="B66" s="10"/>
      <c r="D66" s="37"/>
      <c r="E66" s="10"/>
      <c r="F66" s="51"/>
      <c r="G66" s="11"/>
      <c r="H66" s="10"/>
      <c r="I66" s="10"/>
      <c r="K66" s="12"/>
      <c r="O66" s="23"/>
      <c r="P66" s="23"/>
      <c r="Q66" s="23"/>
      <c r="R66" s="26"/>
      <c r="S66" s="22"/>
      <c r="T66" s="27"/>
      <c r="U66" s="22"/>
      <c r="V66" s="22"/>
    </row>
    <row r="67" spans="1:22" ht="15">
      <c r="A67" s="13"/>
      <c r="B67" s="10"/>
      <c r="D67" s="37"/>
      <c r="E67" s="10"/>
      <c r="F67" s="51"/>
      <c r="G67" s="11"/>
      <c r="H67" s="10"/>
      <c r="I67" s="10"/>
      <c r="K67" s="12"/>
      <c r="O67" s="23"/>
      <c r="P67" s="23"/>
      <c r="Q67" s="23"/>
      <c r="R67" s="26"/>
      <c r="S67" s="22"/>
      <c r="T67" s="27"/>
      <c r="U67" s="22"/>
      <c r="V67" s="22"/>
    </row>
    <row r="68" spans="1:22" ht="15">
      <c r="A68" s="13"/>
      <c r="B68" s="10"/>
      <c r="D68" s="37"/>
      <c r="E68" s="10"/>
      <c r="F68" s="51"/>
      <c r="G68" s="11"/>
      <c r="H68" s="10"/>
      <c r="I68" s="10"/>
      <c r="K68" s="12"/>
      <c r="O68" s="23"/>
      <c r="P68" s="23"/>
      <c r="Q68" s="23"/>
      <c r="R68" s="26"/>
      <c r="S68" s="22"/>
      <c r="T68" s="27"/>
      <c r="U68" s="22"/>
      <c r="V68" s="22"/>
    </row>
    <row r="69" spans="1:22" ht="15">
      <c r="A69" s="13"/>
      <c r="B69" s="10"/>
      <c r="D69" s="37"/>
      <c r="E69" s="10"/>
      <c r="F69" s="51"/>
      <c r="G69" s="11"/>
      <c r="H69" s="10"/>
      <c r="I69" s="10"/>
      <c r="K69" s="12"/>
      <c r="O69" s="23"/>
      <c r="P69" s="23"/>
      <c r="Q69" s="23"/>
      <c r="R69" s="26"/>
      <c r="S69" s="22"/>
      <c r="T69" s="27"/>
      <c r="U69" s="22"/>
      <c r="V69" s="22"/>
    </row>
    <row r="70" spans="1:22" ht="15">
      <c r="A70" s="13"/>
      <c r="B70" s="10"/>
      <c r="D70" s="37"/>
      <c r="E70" s="10"/>
      <c r="F70" s="51"/>
      <c r="G70" s="11"/>
      <c r="H70" s="10"/>
      <c r="I70" s="10"/>
      <c r="K70" s="12"/>
      <c r="O70" s="23"/>
      <c r="P70" s="23"/>
      <c r="Q70" s="23"/>
      <c r="R70" s="26"/>
      <c r="S70" s="22"/>
      <c r="T70" s="27"/>
      <c r="U70" s="22"/>
      <c r="V70" s="22"/>
    </row>
    <row r="71" spans="1:22" ht="15">
      <c r="A71" s="13"/>
      <c r="B71" s="10"/>
      <c r="D71" s="37"/>
      <c r="E71" s="10"/>
      <c r="F71" s="51"/>
      <c r="G71" s="11"/>
      <c r="H71" s="10"/>
      <c r="I71" s="10"/>
      <c r="K71" s="12"/>
      <c r="O71" s="23"/>
      <c r="P71" s="23"/>
      <c r="Q71" s="23"/>
      <c r="R71" s="26"/>
      <c r="S71" s="22"/>
      <c r="T71" s="27"/>
      <c r="U71" s="22"/>
      <c r="V71" s="22"/>
    </row>
    <row r="72" spans="1:22" ht="15">
      <c r="A72" s="13"/>
      <c r="B72" s="10"/>
      <c r="D72" s="37"/>
      <c r="E72" s="10"/>
      <c r="F72" s="51"/>
      <c r="G72" s="11"/>
      <c r="H72" s="10"/>
      <c r="I72" s="10"/>
      <c r="K72" s="12"/>
      <c r="O72" s="23"/>
      <c r="P72" s="23"/>
      <c r="Q72" s="23"/>
      <c r="R72" s="26"/>
      <c r="S72" s="22"/>
      <c r="T72" s="27"/>
      <c r="U72" s="22"/>
      <c r="V72" s="22"/>
    </row>
    <row r="73" spans="1:22" ht="15">
      <c r="A73" s="13"/>
      <c r="B73" s="10"/>
      <c r="D73" s="37"/>
      <c r="E73" s="10"/>
      <c r="F73" s="51"/>
      <c r="G73" s="11"/>
      <c r="H73" s="10"/>
      <c r="I73" s="10"/>
      <c r="K73" s="12"/>
      <c r="O73" s="23"/>
      <c r="P73" s="23"/>
      <c r="Q73" s="23"/>
      <c r="R73" s="26"/>
      <c r="S73" s="22"/>
      <c r="T73" s="27"/>
      <c r="U73" s="22"/>
      <c r="V73" s="22"/>
    </row>
    <row r="74" spans="1:22" ht="15">
      <c r="A74" s="13"/>
      <c r="B74" s="10"/>
      <c r="D74" s="37"/>
      <c r="E74" s="10"/>
      <c r="F74" s="51"/>
      <c r="G74" s="11"/>
      <c r="H74" s="10"/>
      <c r="I74" s="10"/>
      <c r="K74" s="12"/>
      <c r="O74" s="23"/>
      <c r="P74" s="23"/>
      <c r="Q74" s="23"/>
      <c r="R74" s="26"/>
      <c r="S74" s="22"/>
      <c r="T74" s="27"/>
      <c r="U74" s="22"/>
      <c r="V74" s="22"/>
    </row>
    <row r="75" spans="1:22" ht="15">
      <c r="A75" s="13"/>
      <c r="B75" s="10"/>
      <c r="D75" s="37"/>
      <c r="E75" s="10"/>
      <c r="F75" s="51"/>
      <c r="G75" s="11"/>
      <c r="H75" s="10"/>
      <c r="I75" s="10"/>
      <c r="K75" s="12"/>
      <c r="O75" s="23"/>
      <c r="P75" s="23"/>
      <c r="Q75" s="23"/>
      <c r="R75" s="26"/>
      <c r="S75" s="22"/>
      <c r="T75" s="27"/>
      <c r="U75" s="22"/>
      <c r="V75" s="22"/>
    </row>
    <row r="76" spans="1:22" ht="15">
      <c r="A76" s="13"/>
      <c r="B76" s="10"/>
      <c r="D76" s="37"/>
      <c r="E76" s="10"/>
      <c r="F76" s="51"/>
      <c r="G76" s="11"/>
      <c r="H76" s="10"/>
      <c r="I76" s="10"/>
      <c r="K76" s="12"/>
      <c r="O76" s="23"/>
      <c r="P76" s="23"/>
      <c r="Q76" s="23"/>
      <c r="R76" s="26"/>
      <c r="S76" s="22"/>
      <c r="T76" s="27"/>
      <c r="U76" s="22"/>
      <c r="V76" s="22"/>
    </row>
    <row r="77" spans="1:22" ht="15">
      <c r="A77" s="13"/>
      <c r="B77" s="10"/>
      <c r="D77" s="37"/>
      <c r="E77" s="10"/>
      <c r="F77" s="51"/>
      <c r="G77" s="11"/>
      <c r="H77" s="10"/>
      <c r="I77" s="10"/>
      <c r="K77" s="12"/>
      <c r="O77" s="23"/>
      <c r="P77" s="23"/>
      <c r="Q77" s="23"/>
      <c r="R77" s="26"/>
      <c r="S77" s="22"/>
      <c r="T77" s="27"/>
      <c r="U77" s="22"/>
      <c r="V77" s="22"/>
    </row>
    <row r="78" spans="1:22" ht="15">
      <c r="A78" s="13"/>
      <c r="B78" s="10"/>
      <c r="D78" s="37"/>
      <c r="E78" s="10"/>
      <c r="F78" s="51"/>
      <c r="G78" s="11"/>
      <c r="H78" s="10"/>
      <c r="I78" s="10"/>
      <c r="K78" s="12"/>
      <c r="O78" s="23"/>
      <c r="P78" s="23"/>
      <c r="Q78" s="23"/>
      <c r="R78" s="26"/>
      <c r="S78" s="22"/>
      <c r="T78" s="27"/>
      <c r="U78" s="22"/>
      <c r="V78" s="22"/>
    </row>
    <row r="79" spans="1:22" ht="15">
      <c r="A79" s="13"/>
      <c r="B79" s="10"/>
      <c r="D79" s="37"/>
      <c r="E79" s="10"/>
      <c r="F79" s="51"/>
      <c r="G79" s="11"/>
      <c r="H79" s="10"/>
      <c r="I79" s="10"/>
      <c r="K79" s="12"/>
      <c r="O79" s="23"/>
      <c r="P79" s="23"/>
      <c r="Q79" s="23"/>
      <c r="R79" s="26"/>
      <c r="S79" s="22"/>
      <c r="T79" s="27"/>
      <c r="U79" s="22"/>
      <c r="V79" s="22"/>
    </row>
    <row r="80" spans="1:22" ht="19.5" thickBot="1">
      <c r="A80" s="13"/>
      <c r="D80" s="37"/>
      <c r="E80" s="10"/>
      <c r="F80" s="128">
        <f>SUM(F36:F79)</f>
        <v>0</v>
      </c>
      <c r="G80" s="11"/>
      <c r="H80" s="10"/>
      <c r="I80" s="10"/>
      <c r="O80" s="23"/>
      <c r="P80" s="23"/>
      <c r="Q80" s="23"/>
      <c r="R80" s="26">
        <f>SUM(R36:R79)</f>
        <v>0</v>
      </c>
      <c r="S80" s="22"/>
      <c r="T80" s="127">
        <f>SUM(T36:T79)</f>
        <v>0</v>
      </c>
      <c r="U80" s="22"/>
      <c r="V80" s="149">
        <f>(260*F80)-T80</f>
        <v>0</v>
      </c>
    </row>
    <row r="81" spans="1:22" ht="24" thickBot="1">
      <c r="A81" s="13"/>
      <c r="B81" s="67" t="s">
        <v>39</v>
      </c>
      <c r="C81" s="34"/>
      <c r="D81" s="31"/>
      <c r="E81" s="31"/>
      <c r="F81" s="130" t="e">
        <f>F80+F19+F27+F33+#REF!</f>
        <v>#REF!</v>
      </c>
      <c r="G81" s="31"/>
      <c r="H81" s="31"/>
      <c r="I81" s="31"/>
      <c r="J81" s="31"/>
      <c r="K81" s="31"/>
      <c r="L81" s="31"/>
      <c r="M81" s="31"/>
      <c r="N81" s="31"/>
      <c r="O81" s="35">
        <f>SUM(O10:O26)</f>
        <v>0</v>
      </c>
      <c r="P81" s="35">
        <f>SUM(P10:P26)</f>
        <v>0</v>
      </c>
      <c r="Q81" s="35">
        <f>SUM(Q10:Q26)</f>
        <v>0</v>
      </c>
      <c r="R81" s="35" t="e">
        <f>R80+R19+R27+R33+#REF!</f>
        <v>#REF!</v>
      </c>
      <c r="S81" s="35" t="e">
        <f>S80+S19+#REF!</f>
        <v>#REF!</v>
      </c>
      <c r="T81" s="35" t="e">
        <f>T80+T19+T27+T33+#REF!</f>
        <v>#REF!</v>
      </c>
      <c r="U81" s="36" t="e">
        <f>T81/F81</f>
        <v>#REF!</v>
      </c>
      <c r="V81" s="150" t="e">
        <f>V33+V27+V19+#REF!+V80</f>
        <v>#REF!</v>
      </c>
    </row>
    <row r="83" spans="9:11" ht="15.75">
      <c r="I83" s="165"/>
      <c r="K83" t="s">
        <v>35</v>
      </c>
    </row>
    <row r="84" spans="3:19" ht="15">
      <c r="C84" s="155"/>
      <c r="D84" t="s">
        <v>122</v>
      </c>
      <c r="F84" s="10"/>
      <c r="G84" s="10"/>
      <c r="H84" s="10"/>
      <c r="I84" s="10"/>
      <c r="J84" s="10"/>
      <c r="S84" t="s">
        <v>35</v>
      </c>
    </row>
    <row r="85" spans="3:10" ht="28.5">
      <c r="C85" s="164"/>
      <c r="F85" s="10"/>
      <c r="G85" s="166" t="s">
        <v>134</v>
      </c>
      <c r="H85" s="10"/>
      <c r="I85" s="167">
        <f ca="1">TODAY()</f>
        <v>40165</v>
      </c>
      <c r="J85" s="10"/>
    </row>
    <row r="86" spans="3:10" ht="15.75" thickBot="1">
      <c r="C86" s="164"/>
      <c r="F86" s="10"/>
      <c r="G86" s="10"/>
      <c r="H86" s="10"/>
      <c r="I86" s="10"/>
      <c r="J86" s="10"/>
    </row>
    <row r="87" spans="4:20" ht="19.5" thickBot="1">
      <c r="D87" s="169" t="s">
        <v>137</v>
      </c>
      <c r="E87" s="170"/>
      <c r="F87" s="173">
        <v>90807</v>
      </c>
      <c r="G87" s="173">
        <v>90915</v>
      </c>
      <c r="H87" s="173">
        <v>90918</v>
      </c>
      <c r="I87" s="171">
        <v>91013</v>
      </c>
      <c r="J87" s="172">
        <v>91115</v>
      </c>
      <c r="T87" t="s">
        <v>35</v>
      </c>
    </row>
    <row r="88" spans="4:10" ht="15">
      <c r="D88" t="s">
        <v>124</v>
      </c>
      <c r="F88" s="10">
        <v>150</v>
      </c>
      <c r="G88" s="10">
        <v>100</v>
      </c>
      <c r="H88" s="10">
        <v>250</v>
      </c>
      <c r="I88" s="10">
        <v>250</v>
      </c>
      <c r="J88" s="10">
        <v>1000</v>
      </c>
    </row>
    <row r="89" spans="4:10" ht="15">
      <c r="D89" t="s">
        <v>125</v>
      </c>
      <c r="F89" s="10" t="e">
        <f>SUM(#REF!)</f>
        <v>#REF!</v>
      </c>
      <c r="G89" s="10" t="e">
        <f>#REF!-F89</f>
        <v>#REF!</v>
      </c>
      <c r="H89" s="10">
        <f>F19</f>
        <v>0</v>
      </c>
      <c r="I89" s="163">
        <f>F27+F33</f>
        <v>0</v>
      </c>
      <c r="J89" s="10">
        <v>0</v>
      </c>
    </row>
    <row r="90" spans="4:10" ht="15">
      <c r="D90" t="s">
        <v>126</v>
      </c>
      <c r="F90" s="131">
        <v>0</v>
      </c>
      <c r="G90" s="131">
        <v>0</v>
      </c>
      <c r="H90" s="131">
        <v>0</v>
      </c>
      <c r="I90" s="131">
        <f>F26</f>
        <v>0</v>
      </c>
      <c r="J90" s="131">
        <f>F36+F37+F38</f>
        <v>0</v>
      </c>
    </row>
    <row r="91" spans="4:10" ht="15">
      <c r="D91" t="s">
        <v>138</v>
      </c>
      <c r="E91" t="s">
        <v>136</v>
      </c>
      <c r="F91" s="168" t="e">
        <f>F89-F88</f>
        <v>#REF!</v>
      </c>
      <c r="G91" s="168" t="e">
        <f>G89-G88</f>
        <v>#REF!</v>
      </c>
      <c r="H91" s="168">
        <f>H89-H88</f>
        <v>-250</v>
      </c>
      <c r="I91" s="168">
        <f>I89-I88</f>
        <v>-250</v>
      </c>
      <c r="J91" s="168">
        <f>J90-J89-J88</f>
        <v>-1000</v>
      </c>
    </row>
    <row r="92" spans="6:10" ht="15">
      <c r="F92" s="10"/>
      <c r="G92" s="10"/>
      <c r="H92" s="10"/>
      <c r="I92" s="10"/>
      <c r="J92" s="10"/>
    </row>
    <row r="93" spans="4:10" ht="15">
      <c r="D93" t="s">
        <v>127</v>
      </c>
      <c r="F93" s="162">
        <v>40031</v>
      </c>
      <c r="G93" s="162">
        <v>40042</v>
      </c>
      <c r="H93" s="162">
        <v>40078</v>
      </c>
      <c r="I93" s="162">
        <v>40112</v>
      </c>
      <c r="J93" s="162">
        <v>40137</v>
      </c>
    </row>
    <row r="94" spans="4:10" ht="15">
      <c r="D94" t="s">
        <v>128</v>
      </c>
      <c r="F94" s="162">
        <v>40049</v>
      </c>
      <c r="G94" s="162">
        <v>40052</v>
      </c>
      <c r="H94" s="162">
        <v>40108</v>
      </c>
      <c r="I94" s="10" t="s">
        <v>135</v>
      </c>
      <c r="J94" s="10" t="s">
        <v>135</v>
      </c>
    </row>
    <row r="95" spans="4:10" ht="15">
      <c r="D95" t="s">
        <v>129</v>
      </c>
      <c r="E95" t="s">
        <v>133</v>
      </c>
      <c r="F95" s="10">
        <v>18</v>
      </c>
      <c r="G95" s="10">
        <v>10</v>
      </c>
      <c r="H95" s="10">
        <v>30</v>
      </c>
      <c r="I95" s="10">
        <f>I85-I93</f>
        <v>53</v>
      </c>
      <c r="J95" s="10">
        <f>I85-J93</f>
        <v>28</v>
      </c>
    </row>
    <row r="96" spans="6:10" ht="15">
      <c r="F96" s="10"/>
      <c r="G96" s="10"/>
      <c r="H96" s="10"/>
      <c r="I96" s="10"/>
      <c r="J96" s="10"/>
    </row>
    <row r="97" spans="4:10" ht="15">
      <c r="D97" t="s">
        <v>130</v>
      </c>
      <c r="F97" s="162">
        <v>40036</v>
      </c>
      <c r="G97" s="162">
        <v>40052</v>
      </c>
      <c r="H97" s="162">
        <v>40073</v>
      </c>
      <c r="I97" s="162">
        <v>40112</v>
      </c>
      <c r="J97" s="162">
        <v>40140</v>
      </c>
    </row>
    <row r="98" spans="4:10" ht="15">
      <c r="D98" t="s">
        <v>131</v>
      </c>
      <c r="F98" s="162">
        <v>40049</v>
      </c>
      <c r="G98" s="162">
        <v>40052</v>
      </c>
      <c r="H98" s="162">
        <v>40108</v>
      </c>
      <c r="I98" s="10" t="s">
        <v>135</v>
      </c>
      <c r="J98" s="10" t="s">
        <v>135</v>
      </c>
    </row>
    <row r="99" spans="4:10" ht="15">
      <c r="D99" t="s">
        <v>132</v>
      </c>
      <c r="E99" t="s">
        <v>133</v>
      </c>
      <c r="F99" s="10">
        <v>13</v>
      </c>
      <c r="G99" s="10">
        <v>1</v>
      </c>
      <c r="H99" s="10">
        <v>35</v>
      </c>
      <c r="I99" s="10">
        <f>I85-I97</f>
        <v>53</v>
      </c>
      <c r="J99" s="10">
        <f>I85-J97</f>
        <v>25</v>
      </c>
    </row>
    <row r="108" ht="15">
      <c r="I108" t="s">
        <v>35</v>
      </c>
    </row>
  </sheetData>
  <sheetProtection/>
  <hyperlinks>
    <hyperlink ref="F87" r:id="rId1" display="../retramar/PO 090807 FOB LIMON 150MT.pdf"/>
    <hyperlink ref="G87" r:id="rId2" display="../retramar/PO 090815 FOB CALDERA.pdf"/>
    <hyperlink ref="H87" r:id="rId3" display="../retramar/PO 090919.pdf"/>
    <hyperlink ref="J87" r:id="rId4" display="../retramar/PO 091115.pdf"/>
  </hyperlinks>
  <printOptions/>
  <pageMargins left="0.7" right="0.7" top="0.75" bottom="0.75" header="0.3" footer="0.3"/>
  <pageSetup horizontalDpi="600" verticalDpi="600" orientation="portrait" paperSize="130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1"/>
  <sheetViews>
    <sheetView zoomScalePageLayoutView="0" workbookViewId="0" topLeftCell="A1">
      <selection activeCell="F1" sqref="F1"/>
    </sheetView>
  </sheetViews>
  <sheetFormatPr defaultColWidth="9.140625" defaultRowHeight="15"/>
  <cols>
    <col min="2" max="2" width="11.421875" style="0" customWidth="1"/>
    <col min="3" max="3" width="12.140625" style="0" customWidth="1"/>
    <col min="4" max="4" width="11.28125" style="0" customWidth="1"/>
    <col min="5" max="5" width="18.8515625" style="0" customWidth="1"/>
    <col min="6" max="6" width="15.8515625" style="0" customWidth="1"/>
    <col min="7" max="7" width="16.421875" style="0" customWidth="1"/>
    <col min="8" max="8" width="22.57421875" style="0" customWidth="1"/>
    <col min="9" max="9" width="18.28125" style="0" customWidth="1"/>
  </cols>
  <sheetData>
    <row r="1" ht="31.5">
      <c r="B1" s="3" t="s">
        <v>0</v>
      </c>
    </row>
    <row r="2" spans="2:12" ht="18.75">
      <c r="B2" s="2" t="s">
        <v>3</v>
      </c>
      <c r="E2" s="8" t="s">
        <v>15</v>
      </c>
      <c r="F2" s="7" t="s">
        <v>17</v>
      </c>
      <c r="H2" s="9" t="s">
        <v>20</v>
      </c>
      <c r="I2" s="9"/>
      <c r="J2" s="7"/>
      <c r="L2" s="9"/>
    </row>
    <row r="3" spans="6:12" ht="15.75">
      <c r="F3" s="7" t="s">
        <v>16</v>
      </c>
      <c r="H3" s="9" t="s">
        <v>21</v>
      </c>
      <c r="I3" s="9"/>
      <c r="J3" s="7"/>
      <c r="L3" s="9"/>
    </row>
    <row r="4" spans="2:12" ht="15.75">
      <c r="B4" t="s">
        <v>8</v>
      </c>
      <c r="D4" t="s">
        <v>143</v>
      </c>
      <c r="F4" s="7" t="s">
        <v>18</v>
      </c>
      <c r="H4" s="9" t="s">
        <v>22</v>
      </c>
      <c r="I4" s="9"/>
      <c r="J4" s="7"/>
      <c r="L4" s="9"/>
    </row>
    <row r="5" spans="6:12" ht="15.75">
      <c r="F5" s="7" t="s">
        <v>19</v>
      </c>
      <c r="H5" s="9" t="s">
        <v>23</v>
      </c>
      <c r="I5" s="9"/>
      <c r="J5" s="7"/>
      <c r="L5" s="9"/>
    </row>
    <row r="7" ht="19.5" thickBot="1">
      <c r="B7" s="8" t="s">
        <v>27</v>
      </c>
    </row>
    <row r="8" spans="1:10" ht="15">
      <c r="A8" s="152" t="s">
        <v>114</v>
      </c>
      <c r="B8" s="14"/>
      <c r="C8" s="14"/>
      <c r="D8" s="15" t="s">
        <v>66</v>
      </c>
      <c r="E8" s="15" t="s">
        <v>33</v>
      </c>
      <c r="F8" s="15" t="s">
        <v>31</v>
      </c>
      <c r="G8" s="15" t="s">
        <v>42</v>
      </c>
      <c r="H8" s="14"/>
      <c r="I8" s="15" t="s">
        <v>115</v>
      </c>
      <c r="J8" s="16"/>
    </row>
    <row r="9" spans="1:10" ht="15.75" thickBot="1">
      <c r="A9" s="153" t="s">
        <v>113</v>
      </c>
      <c r="B9" s="20" t="s">
        <v>25</v>
      </c>
      <c r="C9" s="20" t="s">
        <v>28</v>
      </c>
      <c r="D9" s="17" t="s">
        <v>29</v>
      </c>
      <c r="E9" s="17" t="s">
        <v>30</v>
      </c>
      <c r="F9" s="17" t="s">
        <v>32</v>
      </c>
      <c r="G9" s="17" t="s">
        <v>32</v>
      </c>
      <c r="H9" s="18"/>
      <c r="I9" s="17" t="s">
        <v>112</v>
      </c>
      <c r="J9" s="19"/>
    </row>
    <row r="11" spans="1:7" ht="15">
      <c r="A11">
        <v>1</v>
      </c>
      <c r="B11" s="53"/>
      <c r="C11" s="29"/>
      <c r="D11" s="54"/>
      <c r="E11" s="22"/>
      <c r="F11" s="46"/>
      <c r="G11" s="46"/>
    </row>
    <row r="12" spans="1:7" ht="15">
      <c r="A12">
        <v>2</v>
      </c>
      <c r="B12" s="51"/>
      <c r="C12" s="29"/>
      <c r="D12" s="22"/>
      <c r="E12" s="22"/>
      <c r="F12" s="46"/>
      <c r="G12" s="46"/>
    </row>
    <row r="13" spans="1:7" ht="15">
      <c r="A13">
        <v>3</v>
      </c>
      <c r="B13" s="51"/>
      <c r="C13" s="21"/>
      <c r="D13" s="22"/>
      <c r="E13" s="22"/>
      <c r="F13" s="46"/>
      <c r="G13" s="46"/>
    </row>
    <row r="14" spans="1:7" ht="15">
      <c r="A14">
        <v>4</v>
      </c>
      <c r="B14" s="51"/>
      <c r="C14" s="29"/>
      <c r="D14" s="22"/>
      <c r="E14" s="22"/>
      <c r="F14" s="46"/>
      <c r="G14" s="46"/>
    </row>
    <row r="15" spans="1:7" ht="15">
      <c r="A15">
        <v>5</v>
      </c>
      <c r="B15" s="53"/>
      <c r="C15" s="29"/>
      <c r="D15" s="54"/>
      <c r="E15" s="22"/>
      <c r="F15" s="46"/>
      <c r="G15" s="46"/>
    </row>
    <row r="16" spans="1:7" ht="15">
      <c r="A16">
        <v>6</v>
      </c>
      <c r="B16" s="51"/>
      <c r="C16" s="29"/>
      <c r="D16" s="22"/>
      <c r="E16" s="22"/>
      <c r="F16" s="46"/>
      <c r="G16" s="46"/>
    </row>
    <row r="17" spans="1:7" ht="15">
      <c r="A17">
        <v>7</v>
      </c>
      <c r="B17" s="51"/>
      <c r="C17" s="29"/>
      <c r="D17" s="22"/>
      <c r="E17" s="22"/>
      <c r="F17" s="46"/>
      <c r="G17" s="46"/>
    </row>
    <row r="18" spans="1:7" ht="15">
      <c r="A18">
        <v>8</v>
      </c>
      <c r="B18" s="51"/>
      <c r="C18" s="29"/>
      <c r="D18" s="22"/>
      <c r="E18" s="22"/>
      <c r="F18" s="46"/>
      <c r="G18" s="46"/>
    </row>
    <row r="19" spans="1:7" ht="15">
      <c r="A19">
        <v>9</v>
      </c>
      <c r="B19" s="51"/>
      <c r="C19" s="29"/>
      <c r="D19" s="22"/>
      <c r="E19" s="22"/>
      <c r="F19" s="46"/>
      <c r="G19" s="46"/>
    </row>
    <row r="20" spans="1:7" ht="15">
      <c r="A20">
        <v>10</v>
      </c>
      <c r="B20" s="51"/>
      <c r="C20" s="29"/>
      <c r="D20" s="22"/>
      <c r="E20" s="22"/>
      <c r="F20" s="46"/>
      <c r="G20" s="46"/>
    </row>
    <row r="21" spans="1:7" ht="15">
      <c r="A21">
        <f>A20+1</f>
        <v>11</v>
      </c>
      <c r="B21" s="53"/>
      <c r="C21" s="29"/>
      <c r="D21" s="23"/>
      <c r="E21" s="22"/>
      <c r="F21" s="46"/>
      <c r="G21" s="46"/>
    </row>
    <row r="22" spans="1:7" ht="15">
      <c r="A22">
        <f>A21+1</f>
        <v>12</v>
      </c>
      <c r="B22" s="53"/>
      <c r="C22" s="29"/>
      <c r="D22" s="23"/>
      <c r="E22" s="22"/>
      <c r="F22" s="46"/>
      <c r="G22" s="46"/>
    </row>
    <row r="23" spans="1:7" ht="15">
      <c r="A23">
        <f>A22+1</f>
        <v>13</v>
      </c>
      <c r="B23" s="51"/>
      <c r="C23" s="29"/>
      <c r="D23" s="22"/>
      <c r="E23" s="22"/>
      <c r="F23" s="46"/>
      <c r="G23" s="46"/>
    </row>
    <row r="24" spans="1:11" ht="15">
      <c r="A24">
        <f>A23+1</f>
        <v>14</v>
      </c>
      <c r="B24" s="51"/>
      <c r="C24" s="29"/>
      <c r="D24" s="22"/>
      <c r="E24" s="22"/>
      <c r="F24" s="46"/>
      <c r="G24" s="46"/>
      <c r="K24" t="s">
        <v>35</v>
      </c>
    </row>
    <row r="25" spans="1:12" ht="15">
      <c r="A25">
        <f aca="true" t="shared" si="0" ref="A25:A41">A24+1</f>
        <v>15</v>
      </c>
      <c r="B25" s="51"/>
      <c r="C25" s="29"/>
      <c r="D25" s="22"/>
      <c r="E25" s="22"/>
      <c r="F25" s="46"/>
      <c r="G25" s="46"/>
      <c r="L25" t="s">
        <v>35</v>
      </c>
    </row>
    <row r="26" spans="1:7" ht="15">
      <c r="A26">
        <f t="shared" si="0"/>
        <v>16</v>
      </c>
      <c r="B26" s="51"/>
      <c r="C26" s="29"/>
      <c r="D26" s="22"/>
      <c r="E26" s="22"/>
      <c r="F26" s="46"/>
      <c r="G26" s="46"/>
    </row>
    <row r="27" spans="1:7" ht="15">
      <c r="A27">
        <f t="shared" si="0"/>
        <v>17</v>
      </c>
      <c r="B27" s="51"/>
      <c r="C27" s="29"/>
      <c r="D27" s="22"/>
      <c r="E27" s="22"/>
      <c r="F27" s="46"/>
      <c r="G27" s="46"/>
    </row>
    <row r="28" spans="1:13" ht="15">
      <c r="A28">
        <f t="shared" si="0"/>
        <v>18</v>
      </c>
      <c r="B28" s="51"/>
      <c r="C28" s="29"/>
      <c r="D28" s="22"/>
      <c r="E28" s="22"/>
      <c r="F28" s="46"/>
      <c r="G28" s="46"/>
      <c r="M28" t="s">
        <v>35</v>
      </c>
    </row>
    <row r="29" spans="1:16" ht="15">
      <c r="A29">
        <f t="shared" si="0"/>
        <v>19</v>
      </c>
      <c r="B29" s="51"/>
      <c r="C29" s="29"/>
      <c r="D29" s="22"/>
      <c r="E29" s="22"/>
      <c r="F29" s="46"/>
      <c r="G29" s="46"/>
      <c r="K29" t="s">
        <v>35</v>
      </c>
      <c r="P29" t="s">
        <v>35</v>
      </c>
    </row>
    <row r="30" spans="1:7" ht="15">
      <c r="A30">
        <f t="shared" si="0"/>
        <v>20</v>
      </c>
      <c r="B30" s="51"/>
      <c r="C30" s="29"/>
      <c r="D30" s="22"/>
      <c r="E30" s="22"/>
      <c r="F30" s="46"/>
      <c r="G30" s="46"/>
    </row>
    <row r="31" spans="1:12" ht="15">
      <c r="A31">
        <f t="shared" si="0"/>
        <v>21</v>
      </c>
      <c r="B31" s="51"/>
      <c r="C31" s="29"/>
      <c r="D31" s="22"/>
      <c r="E31" s="22"/>
      <c r="F31" s="46"/>
      <c r="G31" s="46"/>
      <c r="L31" t="s">
        <v>35</v>
      </c>
    </row>
    <row r="32" spans="1:7" ht="15.75">
      <c r="A32">
        <f t="shared" si="0"/>
        <v>22</v>
      </c>
      <c r="B32" s="132"/>
      <c r="C32" s="29"/>
      <c r="D32" s="22"/>
      <c r="E32" s="22"/>
      <c r="F32" s="46"/>
      <c r="G32" s="46"/>
    </row>
    <row r="33" spans="1:7" ht="15">
      <c r="A33">
        <f t="shared" si="0"/>
        <v>23</v>
      </c>
      <c r="B33" s="145"/>
      <c r="C33" s="29"/>
      <c r="D33" s="22"/>
      <c r="E33" s="22"/>
      <c r="F33" s="46"/>
      <c r="G33" s="46"/>
    </row>
    <row r="34" spans="1:7" ht="15">
      <c r="A34">
        <f t="shared" si="0"/>
        <v>24</v>
      </c>
      <c r="B34" s="145"/>
      <c r="C34" s="29"/>
      <c r="D34" s="22"/>
      <c r="E34" s="22"/>
      <c r="F34" s="46"/>
      <c r="G34" s="46"/>
    </row>
    <row r="35" spans="1:7" ht="15">
      <c r="A35">
        <f t="shared" si="0"/>
        <v>25</v>
      </c>
      <c r="B35" s="51"/>
      <c r="C35" s="29"/>
      <c r="D35" s="22"/>
      <c r="E35" s="22"/>
      <c r="F35" s="46"/>
      <c r="G35" s="46"/>
    </row>
    <row r="36" spans="1:7" ht="15">
      <c r="A36">
        <f t="shared" si="0"/>
        <v>26</v>
      </c>
      <c r="B36" s="51"/>
      <c r="C36" s="29"/>
      <c r="D36" s="22"/>
      <c r="E36" s="22"/>
      <c r="F36" s="46"/>
      <c r="G36" s="46"/>
    </row>
    <row r="37" spans="1:7" ht="15">
      <c r="A37">
        <f t="shared" si="0"/>
        <v>27</v>
      </c>
      <c r="B37" s="51"/>
      <c r="C37" s="146"/>
      <c r="D37" s="22"/>
      <c r="E37" s="22"/>
      <c r="F37" s="46"/>
      <c r="G37" s="46"/>
    </row>
    <row r="38" spans="1:7" ht="15">
      <c r="A38">
        <f t="shared" si="0"/>
        <v>28</v>
      </c>
      <c r="B38" s="51"/>
      <c r="C38" s="146"/>
      <c r="D38" s="22"/>
      <c r="E38" s="22"/>
      <c r="F38" s="46"/>
      <c r="G38" s="46"/>
    </row>
    <row r="39" spans="1:7" ht="15">
      <c r="A39">
        <f t="shared" si="0"/>
        <v>29</v>
      </c>
      <c r="B39" s="51"/>
      <c r="C39" s="146"/>
      <c r="D39" s="22"/>
      <c r="E39" s="22"/>
      <c r="F39" s="46"/>
      <c r="G39" s="46"/>
    </row>
    <row r="40" spans="1:7" ht="15">
      <c r="A40">
        <f t="shared" si="0"/>
        <v>30</v>
      </c>
      <c r="B40" s="51"/>
      <c r="C40" s="146"/>
      <c r="D40" s="22"/>
      <c r="E40" s="22"/>
      <c r="F40" s="46"/>
      <c r="G40" s="46"/>
    </row>
    <row r="41" spans="1:7" ht="15.75" thickBot="1">
      <c r="A41">
        <f t="shared" si="0"/>
        <v>31</v>
      </c>
      <c r="B41" s="151"/>
      <c r="C41" s="146"/>
      <c r="D41" s="22"/>
      <c r="E41" s="22"/>
      <c r="F41" s="46"/>
      <c r="G41" s="46"/>
    </row>
    <row r="42" spans="2:10" ht="19.5" thickBot="1">
      <c r="B42" s="30" t="s">
        <v>39</v>
      </c>
      <c r="C42" s="31"/>
      <c r="D42" s="33">
        <f>SUM(D11:D41)</f>
        <v>0</v>
      </c>
      <c r="E42" s="33">
        <f>SUM(E11:E41)</f>
        <v>0</v>
      </c>
      <c r="F42" s="47">
        <f>SUM(F11:F41)</f>
        <v>0</v>
      </c>
      <c r="G42" s="47">
        <f>G41</f>
        <v>0</v>
      </c>
      <c r="H42" s="31"/>
      <c r="I42" s="31"/>
      <c r="J42" s="32"/>
    </row>
    <row r="43" spans="4:5" ht="15">
      <c r="D43" s="22"/>
      <c r="E43" s="22"/>
    </row>
    <row r="44" spans="4:5" ht="15">
      <c r="D44" s="22"/>
      <c r="E44" s="22"/>
    </row>
    <row r="45" spans="2:6" ht="15">
      <c r="B45" t="s">
        <v>116</v>
      </c>
      <c r="D45" s="22"/>
      <c r="E45" s="22"/>
      <c r="F45" s="22">
        <f>D42-D34-D35</f>
        <v>0</v>
      </c>
    </row>
    <row r="46" spans="2:6" ht="15">
      <c r="B46" t="s">
        <v>117</v>
      </c>
      <c r="D46" s="22"/>
      <c r="E46" s="22" t="s">
        <v>35</v>
      </c>
      <c r="F46" s="154">
        <v>0</v>
      </c>
    </row>
    <row r="47" spans="4:6" ht="15">
      <c r="D47" s="22"/>
      <c r="E47" s="22"/>
      <c r="F47" s="46">
        <f>F46+F45</f>
        <v>0</v>
      </c>
    </row>
    <row r="48" spans="8:11" ht="15">
      <c r="H48" t="s">
        <v>35</v>
      </c>
      <c r="K48" s="70"/>
    </row>
    <row r="49" spans="2:6" ht="15">
      <c r="B49" t="s">
        <v>118</v>
      </c>
      <c r="F49" s="46">
        <f>E42*-1</f>
        <v>0</v>
      </c>
    </row>
    <row r="51" spans="2:6" ht="15">
      <c r="B51" t="s">
        <v>119</v>
      </c>
      <c r="F51" s="46">
        <f>F49+F47</f>
        <v>0</v>
      </c>
    </row>
  </sheetData>
  <sheetProtection/>
  <printOptions/>
  <pageMargins left="0.7" right="0.7" top="0.75" bottom="0.75" header="0.3" footer="0.3"/>
  <pageSetup horizontalDpi="600" verticalDpi="600" orientation="portrait" paperSize="13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73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2" max="2" width="14.28125" style="0" customWidth="1"/>
    <col min="3" max="3" width="18.8515625" style="0" customWidth="1"/>
    <col min="5" max="5" width="12.7109375" style="0" bestFit="1" customWidth="1"/>
    <col min="6" max="6" width="15.28125" style="0" customWidth="1"/>
    <col min="7" max="7" width="12.57421875" style="0" customWidth="1"/>
    <col min="8" max="8" width="14.140625" style="0" customWidth="1"/>
    <col min="9" max="9" width="14.28125" style="0" customWidth="1"/>
    <col min="10" max="10" width="14.140625" style="0" customWidth="1"/>
    <col min="11" max="11" width="12.00390625" style="0" customWidth="1"/>
  </cols>
  <sheetData>
    <row r="2" ht="21">
      <c r="B2" s="38" t="s">
        <v>144</v>
      </c>
    </row>
    <row r="3" spans="2:5" ht="15">
      <c r="B3" s="48" t="s">
        <v>53</v>
      </c>
      <c r="C3" s="48"/>
      <c r="D3" s="48"/>
      <c r="E3" s="48"/>
    </row>
    <row r="4" spans="2:5" ht="15">
      <c r="B4" s="48"/>
      <c r="C4" s="48"/>
      <c r="D4" s="48"/>
      <c r="E4" s="48"/>
    </row>
    <row r="5" spans="2:7" ht="21">
      <c r="B5" s="42" t="s">
        <v>69</v>
      </c>
      <c r="C5" s="48"/>
      <c r="D5" s="48"/>
      <c r="E5" s="48"/>
      <c r="G5" s="75">
        <v>250</v>
      </c>
    </row>
    <row r="6" spans="2:7" ht="21">
      <c r="B6" s="42" t="s">
        <v>70</v>
      </c>
      <c r="C6" s="48"/>
      <c r="D6" s="48"/>
      <c r="E6" s="48"/>
      <c r="G6" s="75">
        <v>267.8</v>
      </c>
    </row>
    <row r="7" spans="2:7" ht="21.75" thickBot="1">
      <c r="B7" s="42"/>
      <c r="C7" s="48"/>
      <c r="D7" s="48"/>
      <c r="E7" s="48"/>
      <c r="G7" s="72"/>
    </row>
    <row r="8" spans="1:11" ht="21.75" thickTop="1">
      <c r="A8" s="81"/>
      <c r="B8" s="83"/>
      <c r="C8" s="84"/>
      <c r="D8" s="84"/>
      <c r="E8" s="123"/>
      <c r="F8" s="118" t="s">
        <v>67</v>
      </c>
      <c r="G8" s="93" t="s">
        <v>71</v>
      </c>
      <c r="H8" s="104" t="s">
        <v>67</v>
      </c>
      <c r="I8" s="98" t="s">
        <v>71</v>
      </c>
      <c r="J8" s="111" t="s">
        <v>67</v>
      </c>
      <c r="K8" s="85" t="s">
        <v>71</v>
      </c>
    </row>
    <row r="9" spans="1:11" ht="15">
      <c r="A9" s="81"/>
      <c r="B9" s="86"/>
      <c r="C9" s="87"/>
      <c r="D9" s="87"/>
      <c r="E9" s="124"/>
      <c r="F9" s="119" t="s">
        <v>49</v>
      </c>
      <c r="G9" s="94" t="s">
        <v>49</v>
      </c>
      <c r="H9" s="105" t="s">
        <v>50</v>
      </c>
      <c r="I9" s="99" t="s">
        <v>50</v>
      </c>
      <c r="J9" s="112" t="s">
        <v>52</v>
      </c>
      <c r="K9" s="88" t="s">
        <v>52</v>
      </c>
    </row>
    <row r="10" spans="1:11" ht="18.75">
      <c r="A10" s="81"/>
      <c r="B10" s="89" t="s">
        <v>44</v>
      </c>
      <c r="C10" s="90"/>
      <c r="D10" s="90"/>
      <c r="E10" s="125"/>
      <c r="F10" s="122">
        <v>500</v>
      </c>
      <c r="G10" s="117">
        <v>500</v>
      </c>
      <c r="H10" s="106">
        <f aca="true" t="shared" si="0" ref="H10:I15">4.2*F10</f>
        <v>2100</v>
      </c>
      <c r="I10" s="100">
        <f t="shared" si="0"/>
        <v>2100</v>
      </c>
      <c r="J10" s="113"/>
      <c r="K10" s="81"/>
    </row>
    <row r="11" spans="1:11" ht="18.75">
      <c r="A11" s="81"/>
      <c r="B11" s="89" t="s">
        <v>45</v>
      </c>
      <c r="C11" s="90"/>
      <c r="D11" s="90"/>
      <c r="E11" s="125"/>
      <c r="F11" s="95">
        <f>F10/J11</f>
        <v>20</v>
      </c>
      <c r="G11" s="95">
        <f>G10/K11</f>
        <v>25</v>
      </c>
      <c r="H11" s="107">
        <f t="shared" si="0"/>
        <v>84</v>
      </c>
      <c r="I11" s="101">
        <f t="shared" si="0"/>
        <v>105</v>
      </c>
      <c r="J11" s="114">
        <v>25</v>
      </c>
      <c r="K11" s="110">
        <v>20</v>
      </c>
    </row>
    <row r="12" spans="1:11" ht="15">
      <c r="A12" s="81"/>
      <c r="B12" s="89" t="s">
        <v>46</v>
      </c>
      <c r="C12" s="90"/>
      <c r="D12" s="90"/>
      <c r="E12" s="125"/>
      <c r="F12" s="120">
        <f>1000*F11</f>
        <v>20000</v>
      </c>
      <c r="G12" s="96">
        <f>1000*G11</f>
        <v>25000</v>
      </c>
      <c r="H12" s="108">
        <f t="shared" si="0"/>
        <v>84000</v>
      </c>
      <c r="I12" s="102">
        <f t="shared" si="0"/>
        <v>105000</v>
      </c>
      <c r="J12" s="115">
        <v>1000</v>
      </c>
      <c r="K12" s="91">
        <v>1000</v>
      </c>
    </row>
    <row r="13" spans="1:11" ht="15">
      <c r="A13" s="81"/>
      <c r="B13" s="89" t="s">
        <v>47</v>
      </c>
      <c r="C13" s="90"/>
      <c r="D13" s="90"/>
      <c r="E13" s="125"/>
      <c r="F13" s="120">
        <f>(G$6*F10)-F14-F18-F12</f>
        <v>80000</v>
      </c>
      <c r="G13" s="96">
        <f>(G$5*G10)-G14-G17-G12</f>
        <v>63875</v>
      </c>
      <c r="H13" s="108">
        <f t="shared" si="0"/>
        <v>336000</v>
      </c>
      <c r="I13" s="102">
        <f t="shared" si="0"/>
        <v>268275</v>
      </c>
      <c r="J13" s="115">
        <f>F13/F11</f>
        <v>4000</v>
      </c>
      <c r="K13" s="91">
        <f>G13/G11</f>
        <v>2555</v>
      </c>
    </row>
    <row r="14" spans="1:13" ht="18.75">
      <c r="A14" s="81"/>
      <c r="B14" s="89" t="s">
        <v>48</v>
      </c>
      <c r="C14" s="90"/>
      <c r="D14" s="90"/>
      <c r="E14" s="125"/>
      <c r="F14" s="120">
        <f>J14*F11</f>
        <v>7900</v>
      </c>
      <c r="G14" s="96">
        <f>K14*G11</f>
        <v>4875</v>
      </c>
      <c r="H14" s="108">
        <f t="shared" si="0"/>
        <v>33180</v>
      </c>
      <c r="I14" s="135">
        <f t="shared" si="0"/>
        <v>20475</v>
      </c>
      <c r="J14" s="136">
        <v>395</v>
      </c>
      <c r="K14" s="136">
        <v>195</v>
      </c>
      <c r="M14" s="22"/>
    </row>
    <row r="15" spans="1:11" ht="15.75" thickBot="1">
      <c r="A15" s="81"/>
      <c r="B15" s="82" t="s">
        <v>62</v>
      </c>
      <c r="C15" s="80"/>
      <c r="D15" s="80"/>
      <c r="E15" s="126"/>
      <c r="F15" s="121">
        <f>F14+F13+F12</f>
        <v>107900</v>
      </c>
      <c r="G15" s="97">
        <f>G14+G13+G12</f>
        <v>93750</v>
      </c>
      <c r="H15" s="109">
        <f t="shared" si="0"/>
        <v>453180</v>
      </c>
      <c r="I15" s="103">
        <f t="shared" si="0"/>
        <v>393750</v>
      </c>
      <c r="J15" s="116">
        <f>F15/F11</f>
        <v>5395</v>
      </c>
      <c r="K15" s="92">
        <f>G15/G11</f>
        <v>3750</v>
      </c>
    </row>
    <row r="16" spans="2:8" ht="21.75" thickTop="1">
      <c r="B16" s="74" t="s">
        <v>72</v>
      </c>
      <c r="C16" s="40"/>
      <c r="D16" s="40"/>
      <c r="E16" s="39"/>
      <c r="F16" s="78">
        <f>(F15-F14)/F10</f>
        <v>200</v>
      </c>
      <c r="G16" s="78">
        <f>(G15-G14)/G10</f>
        <v>177.75</v>
      </c>
      <c r="H16" s="22"/>
    </row>
    <row r="17" spans="2:12" ht="18.75">
      <c r="B17" s="40" t="s">
        <v>63</v>
      </c>
      <c r="C17" s="40"/>
      <c r="D17" s="40"/>
      <c r="E17" s="77">
        <v>1250</v>
      </c>
      <c r="F17" s="76"/>
      <c r="G17" s="41">
        <f>E17*G11</f>
        <v>31250</v>
      </c>
      <c r="H17" s="22"/>
      <c r="L17" s="22"/>
    </row>
    <row r="18" spans="2:9" ht="18.75">
      <c r="B18" s="40" t="s">
        <v>64</v>
      </c>
      <c r="C18" s="40"/>
      <c r="D18" s="40"/>
      <c r="E18" s="77">
        <v>1300</v>
      </c>
      <c r="F18" s="41">
        <f>E18*F11</f>
        <v>26000</v>
      </c>
      <c r="G18" s="76"/>
      <c r="H18" s="22"/>
      <c r="I18" t="s">
        <v>35</v>
      </c>
    </row>
    <row r="19" spans="2:7" ht="21">
      <c r="B19" s="42" t="s">
        <v>51</v>
      </c>
      <c r="C19" s="42"/>
      <c r="D19" s="42"/>
      <c r="E19" s="38"/>
      <c r="F19" s="73"/>
      <c r="G19" s="49">
        <f>(G17/G10)+G16+(G14/G10)</f>
        <v>250</v>
      </c>
    </row>
    <row r="20" spans="2:7" ht="21">
      <c r="B20" s="42" t="s">
        <v>65</v>
      </c>
      <c r="F20" s="49">
        <f>(F18/F10)+F16+(F14/F10)</f>
        <v>267.8</v>
      </c>
      <c r="G20" s="73"/>
    </row>
    <row r="21" ht="15">
      <c r="J21" s="71"/>
    </row>
    <row r="22" spans="2:11" ht="18.75">
      <c r="B22" s="138" t="s">
        <v>54</v>
      </c>
      <c r="C22" s="139" t="s">
        <v>55</v>
      </c>
      <c r="D22" s="139" t="s">
        <v>43</v>
      </c>
      <c r="E22" s="139" t="s">
        <v>59</v>
      </c>
      <c r="F22" s="140" t="s">
        <v>60</v>
      </c>
      <c r="G22" s="140" t="s">
        <v>61</v>
      </c>
      <c r="H22" s="140" t="s">
        <v>26</v>
      </c>
      <c r="I22" s="140" t="s">
        <v>73</v>
      </c>
      <c r="J22" s="144" t="s">
        <v>102</v>
      </c>
      <c r="K22" s="141"/>
    </row>
    <row r="23" spans="2:9" ht="21">
      <c r="B23" s="142" t="s">
        <v>3</v>
      </c>
      <c r="C23" s="43"/>
      <c r="D23" s="43"/>
      <c r="E23" s="43"/>
      <c r="F23" s="44"/>
      <c r="G23" s="44"/>
      <c r="H23" s="44"/>
      <c r="I23" s="44"/>
    </row>
    <row r="24" spans="2:8" ht="15">
      <c r="B24" t="s">
        <v>57</v>
      </c>
      <c r="C24" t="s">
        <v>56</v>
      </c>
      <c r="D24" s="45"/>
      <c r="E24" s="45"/>
      <c r="F24" s="45">
        <v>1380</v>
      </c>
      <c r="G24" s="45"/>
      <c r="H24" s="45">
        <v>1500</v>
      </c>
    </row>
    <row r="25" spans="2:8" ht="15">
      <c r="B25" t="s">
        <v>58</v>
      </c>
      <c r="C25" t="s">
        <v>56</v>
      </c>
      <c r="D25" s="45">
        <v>1535</v>
      </c>
      <c r="E25" s="45">
        <v>1400</v>
      </c>
      <c r="F25" s="45"/>
      <c r="G25" s="45"/>
      <c r="H25" s="45"/>
    </row>
    <row r="26" spans="2:9" ht="15">
      <c r="B26" t="s">
        <v>57</v>
      </c>
      <c r="C26" t="s">
        <v>67</v>
      </c>
      <c r="D26" s="50">
        <v>1045</v>
      </c>
      <c r="E26" s="50"/>
      <c r="F26" s="45">
        <v>1050</v>
      </c>
      <c r="G26" s="45">
        <v>1600</v>
      </c>
      <c r="H26" s="45">
        <v>1300</v>
      </c>
      <c r="I26" s="45">
        <v>1043</v>
      </c>
    </row>
    <row r="27" spans="2:10" ht="15">
      <c r="B27" t="s">
        <v>58</v>
      </c>
      <c r="C27" t="s">
        <v>67</v>
      </c>
      <c r="D27" s="45">
        <v>950</v>
      </c>
      <c r="E27" s="45">
        <v>900</v>
      </c>
      <c r="F27" s="50"/>
      <c r="G27" s="45">
        <v>1600</v>
      </c>
      <c r="H27" s="50"/>
      <c r="J27" s="45">
        <v>950</v>
      </c>
    </row>
    <row r="28" spans="4:8" ht="15">
      <c r="D28" s="45"/>
      <c r="E28" s="45"/>
      <c r="F28" s="50"/>
      <c r="G28" s="45"/>
      <c r="H28" s="50"/>
    </row>
    <row r="29" spans="2:8" ht="15">
      <c r="B29" t="s">
        <v>90</v>
      </c>
      <c r="D29" s="45"/>
      <c r="E29" s="45"/>
      <c r="F29" s="50"/>
      <c r="G29" s="45"/>
      <c r="H29" s="50"/>
    </row>
    <row r="30" spans="2:8" ht="15">
      <c r="B30" t="s">
        <v>74</v>
      </c>
      <c r="C30" t="s">
        <v>67</v>
      </c>
      <c r="H30" s="45">
        <v>1045</v>
      </c>
    </row>
    <row r="31" spans="6:8" ht="15">
      <c r="F31" t="s">
        <v>35</v>
      </c>
      <c r="H31" s="45"/>
    </row>
    <row r="32" spans="2:8" ht="21">
      <c r="B32" s="143" t="s">
        <v>91</v>
      </c>
      <c r="H32" s="45"/>
    </row>
    <row r="33" spans="2:8" ht="15">
      <c r="B33" t="s">
        <v>82</v>
      </c>
      <c r="C33" t="s">
        <v>83</v>
      </c>
      <c r="H33" s="45">
        <v>1150</v>
      </c>
    </row>
    <row r="34" spans="1:8" ht="15">
      <c r="A34" t="s">
        <v>35</v>
      </c>
      <c r="B34" t="s">
        <v>82</v>
      </c>
      <c r="C34" t="s">
        <v>67</v>
      </c>
      <c r="H34" s="45">
        <v>1300</v>
      </c>
    </row>
    <row r="35" spans="2:8" ht="15">
      <c r="B35" t="s">
        <v>82</v>
      </c>
      <c r="C35" t="s">
        <v>84</v>
      </c>
      <c r="H35" s="45">
        <v>1125</v>
      </c>
    </row>
    <row r="36" spans="2:8" ht="15">
      <c r="B36" t="s">
        <v>82</v>
      </c>
      <c r="C36" t="s">
        <v>86</v>
      </c>
      <c r="H36" s="45">
        <v>1370</v>
      </c>
    </row>
    <row r="37" spans="2:8" ht="15">
      <c r="B37" t="s">
        <v>82</v>
      </c>
      <c r="C37" t="s">
        <v>71</v>
      </c>
      <c r="H37" s="45">
        <v>1250</v>
      </c>
    </row>
    <row r="38" spans="2:8" ht="15">
      <c r="B38" t="s">
        <v>82</v>
      </c>
      <c r="C38" t="s">
        <v>87</v>
      </c>
      <c r="H38" s="45">
        <v>1575</v>
      </c>
    </row>
    <row r="39" spans="2:8" ht="15">
      <c r="B39" t="s">
        <v>82</v>
      </c>
      <c r="C39" t="s">
        <v>85</v>
      </c>
      <c r="H39" s="45">
        <v>1250</v>
      </c>
    </row>
    <row r="40" spans="2:8" ht="15">
      <c r="B40" t="s">
        <v>82</v>
      </c>
      <c r="C40" t="s">
        <v>88</v>
      </c>
      <c r="H40" s="45">
        <v>1300</v>
      </c>
    </row>
    <row r="42" ht="15.75">
      <c r="B42" s="137" t="s">
        <v>89</v>
      </c>
    </row>
    <row r="43" ht="15.75">
      <c r="B43" s="137" t="s">
        <v>76</v>
      </c>
    </row>
    <row r="44" ht="15.75">
      <c r="B44" s="137" t="s">
        <v>77</v>
      </c>
    </row>
    <row r="45" ht="15.75">
      <c r="B45" s="137" t="s">
        <v>78</v>
      </c>
    </row>
    <row r="46" ht="15.75">
      <c r="B46" s="137" t="s">
        <v>79</v>
      </c>
    </row>
    <row r="47" ht="15.75">
      <c r="B47" s="137" t="s">
        <v>80</v>
      </c>
    </row>
    <row r="48" ht="15.75">
      <c r="B48" s="137" t="s">
        <v>81</v>
      </c>
    </row>
    <row r="49" ht="15.75">
      <c r="B49" s="137" t="s">
        <v>145</v>
      </c>
    </row>
    <row r="50" ht="21">
      <c r="B50" s="143" t="s">
        <v>92</v>
      </c>
    </row>
    <row r="51" spans="2:5" ht="15.75">
      <c r="B51" s="137" t="s">
        <v>93</v>
      </c>
      <c r="C51" t="s">
        <v>67</v>
      </c>
      <c r="E51" s="50">
        <v>850</v>
      </c>
    </row>
    <row r="52" spans="2:5" ht="15.75">
      <c r="B52" s="137"/>
      <c r="C52" t="s">
        <v>71</v>
      </c>
      <c r="E52" s="50"/>
    </row>
    <row r="53" ht="15.75">
      <c r="B53" s="137" t="s">
        <v>110</v>
      </c>
    </row>
    <row r="54" spans="3:5" ht="15">
      <c r="C54" t="s">
        <v>107</v>
      </c>
      <c r="D54" s="148">
        <v>1000</v>
      </c>
      <c r="E54" s="148"/>
    </row>
    <row r="55" ht="15">
      <c r="C55" t="s">
        <v>71</v>
      </c>
    </row>
    <row r="56" ht="21">
      <c r="B56" s="143" t="s">
        <v>94</v>
      </c>
    </row>
    <row r="57" spans="2:5" ht="15">
      <c r="B57" t="s">
        <v>95</v>
      </c>
      <c r="C57" t="s">
        <v>109</v>
      </c>
      <c r="E57" s="50">
        <v>950</v>
      </c>
    </row>
    <row r="58" ht="15">
      <c r="B58" t="s">
        <v>104</v>
      </c>
    </row>
    <row r="59" spans="3:6" ht="15">
      <c r="C59" t="s">
        <v>105</v>
      </c>
      <c r="F59" s="50">
        <v>1930</v>
      </c>
    </row>
    <row r="60" spans="3:6" ht="15">
      <c r="C60" t="s">
        <v>106</v>
      </c>
      <c r="F60" s="50">
        <v>1950</v>
      </c>
    </row>
    <row r="61" spans="3:6" ht="15">
      <c r="C61" t="s">
        <v>107</v>
      </c>
      <c r="F61" s="50">
        <v>1925</v>
      </c>
    </row>
    <row r="62" spans="3:6" ht="15">
      <c r="C62" t="s">
        <v>108</v>
      </c>
      <c r="F62" s="50">
        <v>1960</v>
      </c>
    </row>
    <row r="64" ht="21">
      <c r="B64" s="143" t="s">
        <v>96</v>
      </c>
    </row>
    <row r="65" spans="2:7" ht="15">
      <c r="B65" t="s">
        <v>103</v>
      </c>
      <c r="C65" t="s">
        <v>67</v>
      </c>
      <c r="G65" s="45">
        <v>1892</v>
      </c>
    </row>
    <row r="68" ht="21">
      <c r="B68" s="143" t="s">
        <v>97</v>
      </c>
    </row>
    <row r="69" ht="15">
      <c r="B69" t="s">
        <v>99</v>
      </c>
    </row>
    <row r="70" ht="15">
      <c r="B70" t="s">
        <v>100</v>
      </c>
    </row>
    <row r="72" ht="21">
      <c r="B72" s="143" t="s">
        <v>98</v>
      </c>
    </row>
    <row r="73" ht="15">
      <c r="B73" t="s">
        <v>101</v>
      </c>
    </row>
  </sheetData>
  <sheetProtection selectLockedCells="1"/>
  <printOptions/>
  <pageMargins left="0.7" right="0.7" top="0.75" bottom="0.75" header="0.3" footer="0.3"/>
  <pageSetup horizontalDpi="600" verticalDpi="600" orientation="portrait" paperSiz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nicholas apostol</dc:creator>
  <cp:keywords/>
  <dc:description/>
  <cp:lastModifiedBy>nicholas apostol</cp:lastModifiedBy>
  <dcterms:created xsi:type="dcterms:W3CDTF">2009-08-24T22:24:46Z</dcterms:created>
  <dcterms:modified xsi:type="dcterms:W3CDTF">2009-12-19T02:07:48Z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horSkypeName">
    <vt:lpwstr>lordofyardley</vt:lpwstr>
  </property>
</Properties>
</file>